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nformacion\Documents\2010 - 2015 Secretaría General\Vicerrectoría Administriva\MEN - Derechos Pecuniarios 2016\"/>
    </mc:Choice>
  </mc:AlternateContent>
  <bookViews>
    <workbookView xWindow="0" yWindow="0" windowWidth="20490" windowHeight="7155" tabRatio="852"/>
  </bookViews>
  <sheets>
    <sheet name="Contenido" sheetId="11" r:id="rId1"/>
    <sheet name="ValorDeLosProyectos2016" sheetId="1" r:id="rId2"/>
    <sheet name="PresupuestoAprobado2016" sheetId="2" r:id="rId3"/>
    <sheet name="RecursosInversiones2016" sheetId="3" r:id="rId4"/>
    <sheet name="ValoresDeMatricula2016" sheetId="9" r:id="rId5"/>
    <sheet name="OtrosConceptos" sheetId="10" r:id="rId6"/>
  </sheets>
  <definedNames>
    <definedName name="_xlnm._FilterDatabase" localSheetId="2" hidden="1">PresupuestoAprobado2016!$B$5:$G$252</definedName>
    <definedName name="_xlnm._FilterDatabase" localSheetId="4" hidden="1">ValoresDeMatricula2016!$B$11:$J$45</definedName>
    <definedName name="_xlnm.Print_Area" localSheetId="4">ValoresDeMatricula2016!$A$11:$F$49</definedName>
    <definedName name="_xlnm.Print_Titles" localSheetId="4">ValoresDeMatricula2016!#REF!</definedName>
  </definedNames>
  <calcPr calcId="152511"/>
</workbook>
</file>

<file path=xl/calcChain.xml><?xml version="1.0" encoding="utf-8"?>
<calcChain xmlns="http://schemas.openxmlformats.org/spreadsheetml/2006/main">
  <c r="Q86" i="9" l="1"/>
  <c r="P85" i="9"/>
  <c r="Q85" i="9"/>
  <c r="R85" i="9"/>
  <c r="S85" i="9"/>
  <c r="T85" i="9"/>
  <c r="U85" i="9"/>
  <c r="V85" i="9"/>
  <c r="W85" i="9"/>
  <c r="X85" i="9"/>
  <c r="Y85" i="9"/>
  <c r="O85" i="9"/>
  <c r="F85" i="9"/>
  <c r="Q84" i="9"/>
  <c r="P83" i="9"/>
  <c r="Q83" i="9"/>
  <c r="R83" i="9"/>
  <c r="S83" i="9"/>
  <c r="T83" i="9"/>
  <c r="U83" i="9"/>
  <c r="V83" i="9"/>
  <c r="W83" i="9"/>
  <c r="X83" i="9"/>
  <c r="Y83" i="9"/>
  <c r="O83" i="9"/>
  <c r="F84" i="9"/>
  <c r="F83" i="9"/>
  <c r="X43" i="9"/>
  <c r="F44" i="9"/>
  <c r="F43" i="9"/>
  <c r="U82" i="9" l="1"/>
  <c r="V82" i="9" s="1"/>
  <c r="W82" i="9" s="1"/>
  <c r="R82" i="9"/>
  <c r="S82" i="9" s="1"/>
  <c r="T82" i="9" s="1"/>
  <c r="Q82" i="9"/>
  <c r="U80" i="9"/>
  <c r="V80" i="9" s="1"/>
  <c r="W80" i="9" s="1"/>
  <c r="R80" i="9"/>
  <c r="S80" i="9" s="1"/>
  <c r="T80" i="9" s="1"/>
  <c r="Q80" i="9"/>
  <c r="U79" i="9"/>
  <c r="V79" i="9" s="1"/>
  <c r="W79" i="9" s="1"/>
  <c r="R79" i="9"/>
  <c r="S79" i="9" s="1"/>
  <c r="T79" i="9" s="1"/>
  <c r="Q79" i="9"/>
  <c r="U78" i="9"/>
  <c r="V78" i="9" s="1"/>
  <c r="W78" i="9" s="1"/>
  <c r="R78" i="9"/>
  <c r="S78" i="9" s="1"/>
  <c r="T78" i="9" s="1"/>
  <c r="Y78" i="9" s="1"/>
  <c r="Q78" i="9"/>
  <c r="U77" i="9"/>
  <c r="V77" i="9" s="1"/>
  <c r="W77" i="9" s="1"/>
  <c r="R77" i="9"/>
  <c r="S77" i="9" s="1"/>
  <c r="T77" i="9" s="1"/>
  <c r="Y77" i="9" s="1"/>
  <c r="Q77" i="9"/>
  <c r="U76" i="9"/>
  <c r="V76" i="9" s="1"/>
  <c r="W76" i="9" s="1"/>
  <c r="R76" i="9"/>
  <c r="S76" i="9" s="1"/>
  <c r="T76" i="9" s="1"/>
  <c r="Q76" i="9"/>
  <c r="U75" i="9"/>
  <c r="V75" i="9" s="1"/>
  <c r="W75" i="9" s="1"/>
  <c r="R75" i="9"/>
  <c r="S75" i="9" s="1"/>
  <c r="T75" i="9" s="1"/>
  <c r="Y75" i="9" s="1"/>
  <c r="Q75" i="9"/>
  <c r="U74" i="9"/>
  <c r="V74" i="9" s="1"/>
  <c r="W74" i="9" s="1"/>
  <c r="R74" i="9"/>
  <c r="S74" i="9" s="1"/>
  <c r="T74" i="9" s="1"/>
  <c r="Y74" i="9" s="1"/>
  <c r="Q74" i="9"/>
  <c r="U73" i="9"/>
  <c r="V73" i="9" s="1"/>
  <c r="W73" i="9" s="1"/>
  <c r="R73" i="9"/>
  <c r="S73" i="9" s="1"/>
  <c r="T73" i="9" s="1"/>
  <c r="Q73" i="9"/>
  <c r="U72" i="9"/>
  <c r="V72" i="9" s="1"/>
  <c r="W72" i="9" s="1"/>
  <c r="R72" i="9"/>
  <c r="S72" i="9" s="1"/>
  <c r="T72" i="9" s="1"/>
  <c r="Q72" i="9"/>
  <c r="U70" i="9"/>
  <c r="V70" i="9" s="1"/>
  <c r="W70" i="9" s="1"/>
  <c r="R70" i="9"/>
  <c r="S70" i="9" s="1"/>
  <c r="T70" i="9" s="1"/>
  <c r="Y70" i="9" s="1"/>
  <c r="Q70" i="9"/>
  <c r="U69" i="9"/>
  <c r="V69" i="9" s="1"/>
  <c r="W69" i="9" s="1"/>
  <c r="R69" i="9"/>
  <c r="S69" i="9" s="1"/>
  <c r="T69" i="9" s="1"/>
  <c r="Y69" i="9" s="1"/>
  <c r="Q69" i="9"/>
  <c r="U68" i="9"/>
  <c r="V68" i="9" s="1"/>
  <c r="W68" i="9" s="1"/>
  <c r="R68" i="9"/>
  <c r="S68" i="9" s="1"/>
  <c r="T68" i="9" s="1"/>
  <c r="Y68" i="9" s="1"/>
  <c r="Q68" i="9"/>
  <c r="U67" i="9"/>
  <c r="V67" i="9" s="1"/>
  <c r="W67" i="9" s="1"/>
  <c r="R67" i="9"/>
  <c r="S67" i="9" s="1"/>
  <c r="T67" i="9" s="1"/>
  <c r="Q67" i="9"/>
  <c r="U66" i="9"/>
  <c r="V66" i="9" s="1"/>
  <c r="W66" i="9" s="1"/>
  <c r="R66" i="9"/>
  <c r="S66" i="9" s="1"/>
  <c r="T66" i="9" s="1"/>
  <c r="Y66" i="9" s="1"/>
  <c r="Q66" i="9"/>
  <c r="U65" i="9"/>
  <c r="V65" i="9" s="1"/>
  <c r="W65" i="9" s="1"/>
  <c r="R65" i="9"/>
  <c r="S65" i="9" s="1"/>
  <c r="T65" i="9" s="1"/>
  <c r="Q65" i="9"/>
  <c r="U64" i="9"/>
  <c r="V64" i="9" s="1"/>
  <c r="W64" i="9" s="1"/>
  <c r="R64" i="9"/>
  <c r="S64" i="9" s="1"/>
  <c r="T64" i="9" s="1"/>
  <c r="Q64" i="9"/>
  <c r="U62" i="9"/>
  <c r="V62" i="9" s="1"/>
  <c r="W62" i="9" s="1"/>
  <c r="R62" i="9"/>
  <c r="S62" i="9" s="1"/>
  <c r="T62" i="9" s="1"/>
  <c r="Q62" i="9"/>
  <c r="U61" i="9"/>
  <c r="V61" i="9" s="1"/>
  <c r="W61" i="9" s="1"/>
  <c r="R61" i="9"/>
  <c r="S61" i="9" s="1"/>
  <c r="T61" i="9" s="1"/>
  <c r="Q61" i="9"/>
  <c r="U60" i="9"/>
  <c r="V60" i="9" s="1"/>
  <c r="W60" i="9" s="1"/>
  <c r="R60" i="9"/>
  <c r="S60" i="9" s="1"/>
  <c r="T60" i="9" s="1"/>
  <c r="Q60" i="9"/>
  <c r="U59" i="9"/>
  <c r="V59" i="9" s="1"/>
  <c r="W59" i="9" s="1"/>
  <c r="R59" i="9"/>
  <c r="S59" i="9" s="1"/>
  <c r="T59" i="9" s="1"/>
  <c r="Q59" i="9"/>
  <c r="U58" i="9"/>
  <c r="V58" i="9" s="1"/>
  <c r="W58" i="9" s="1"/>
  <c r="R58" i="9"/>
  <c r="S58" i="9" s="1"/>
  <c r="T58" i="9" s="1"/>
  <c r="Q58" i="9"/>
  <c r="U57" i="9"/>
  <c r="V57" i="9" s="1"/>
  <c r="W57" i="9" s="1"/>
  <c r="R57" i="9"/>
  <c r="S57" i="9" s="1"/>
  <c r="T57" i="9" s="1"/>
  <c r="Q57" i="9"/>
  <c r="U56" i="9"/>
  <c r="V56" i="9" s="1"/>
  <c r="W56" i="9" s="1"/>
  <c r="R56" i="9"/>
  <c r="S56" i="9" s="1"/>
  <c r="T56" i="9" s="1"/>
  <c r="Q56" i="9"/>
  <c r="U55" i="9"/>
  <c r="V55" i="9" s="1"/>
  <c r="W55" i="9" s="1"/>
  <c r="R55" i="9"/>
  <c r="S55" i="9" s="1"/>
  <c r="T55" i="9" s="1"/>
  <c r="Q55" i="9"/>
  <c r="U54" i="9"/>
  <c r="V54" i="9" s="1"/>
  <c r="W54" i="9" s="1"/>
  <c r="R54" i="9"/>
  <c r="S54" i="9" s="1"/>
  <c r="T54" i="9" s="1"/>
  <c r="Q54" i="9"/>
  <c r="U53" i="9"/>
  <c r="V53" i="9" s="1"/>
  <c r="W53" i="9" s="1"/>
  <c r="R53" i="9"/>
  <c r="S53" i="9" s="1"/>
  <c r="T53" i="9" s="1"/>
  <c r="Q53" i="9"/>
  <c r="U52" i="9"/>
  <c r="V52" i="9" s="1"/>
  <c r="W52" i="9" s="1"/>
  <c r="R52" i="9"/>
  <c r="S52" i="9" s="1"/>
  <c r="T52" i="9" s="1"/>
  <c r="Q52" i="9"/>
  <c r="U51" i="9"/>
  <c r="V51" i="9" s="1"/>
  <c r="W51" i="9" s="1"/>
  <c r="R51" i="9"/>
  <c r="S51" i="9" s="1"/>
  <c r="T51" i="9" s="1"/>
  <c r="Q51" i="9"/>
  <c r="U50" i="9"/>
  <c r="V50" i="9" s="1"/>
  <c r="W50" i="9" s="1"/>
  <c r="R50" i="9"/>
  <c r="S50" i="9" s="1"/>
  <c r="T50" i="9" s="1"/>
  <c r="Q50" i="9"/>
  <c r="U49" i="9"/>
  <c r="V49" i="9" s="1"/>
  <c r="W49" i="9" s="1"/>
  <c r="R49" i="9"/>
  <c r="S49" i="9" s="1"/>
  <c r="T49" i="9" s="1"/>
  <c r="Q49" i="9"/>
  <c r="U48" i="9"/>
  <c r="V48" i="9" s="1"/>
  <c r="W48" i="9" s="1"/>
  <c r="R48" i="9"/>
  <c r="S48" i="9" s="1"/>
  <c r="T48" i="9" s="1"/>
  <c r="Q48" i="9"/>
  <c r="U47" i="9"/>
  <c r="V47" i="9" s="1"/>
  <c r="W47" i="9" s="1"/>
  <c r="R47" i="9"/>
  <c r="S47" i="9" s="1"/>
  <c r="T47" i="9" s="1"/>
  <c r="Q47" i="9"/>
  <c r="U42" i="9"/>
  <c r="V42" i="9" s="1"/>
  <c r="W42" i="9" s="1"/>
  <c r="R42" i="9"/>
  <c r="S42" i="9" s="1"/>
  <c r="T42" i="9" s="1"/>
  <c r="Q42" i="9"/>
  <c r="P41" i="9"/>
  <c r="U41" i="9" s="1"/>
  <c r="V41" i="9" s="1"/>
  <c r="W41" i="9" s="1"/>
  <c r="P32" i="9"/>
  <c r="U32" i="9" s="1"/>
  <c r="V32" i="9" s="1"/>
  <c r="W32" i="9" s="1"/>
  <c r="O41" i="9"/>
  <c r="R41" i="9" s="1"/>
  <c r="S41" i="9" s="1"/>
  <c r="T41" i="9" s="1"/>
  <c r="U39" i="9"/>
  <c r="V39" i="9" s="1"/>
  <c r="W39" i="9" s="1"/>
  <c r="R39" i="9"/>
  <c r="S39" i="9" s="1"/>
  <c r="T39" i="9" s="1"/>
  <c r="Q39" i="9"/>
  <c r="U38" i="9"/>
  <c r="V38" i="9" s="1"/>
  <c r="W38" i="9" s="1"/>
  <c r="R38" i="9"/>
  <c r="S38" i="9" s="1"/>
  <c r="T38" i="9" s="1"/>
  <c r="Q38" i="9"/>
  <c r="U37" i="9"/>
  <c r="V37" i="9" s="1"/>
  <c r="W37" i="9" s="1"/>
  <c r="R37" i="9"/>
  <c r="S37" i="9" s="1"/>
  <c r="T37" i="9" s="1"/>
  <c r="Q37" i="9"/>
  <c r="U36" i="9"/>
  <c r="V36" i="9" s="1"/>
  <c r="W36" i="9" s="1"/>
  <c r="R36" i="9"/>
  <c r="S36" i="9" s="1"/>
  <c r="T36" i="9" s="1"/>
  <c r="Q36" i="9"/>
  <c r="U35" i="9"/>
  <c r="V35" i="9" s="1"/>
  <c r="W35" i="9" s="1"/>
  <c r="R35" i="9"/>
  <c r="S35" i="9" s="1"/>
  <c r="T35" i="9" s="1"/>
  <c r="Q35" i="9"/>
  <c r="U34" i="9"/>
  <c r="V34" i="9" s="1"/>
  <c r="W34" i="9" s="1"/>
  <c r="R34" i="9"/>
  <c r="S34" i="9" s="1"/>
  <c r="T34" i="9" s="1"/>
  <c r="Y34" i="9" s="1"/>
  <c r="Q34" i="9"/>
  <c r="U33" i="9"/>
  <c r="V33" i="9" s="1"/>
  <c r="W33" i="9" s="1"/>
  <c r="R33" i="9"/>
  <c r="S33" i="9" s="1"/>
  <c r="T33" i="9" s="1"/>
  <c r="Q33" i="9"/>
  <c r="U31" i="9"/>
  <c r="V31" i="9" s="1"/>
  <c r="W31" i="9" s="1"/>
  <c r="R31" i="9"/>
  <c r="S31" i="9" s="1"/>
  <c r="T31" i="9" s="1"/>
  <c r="Q31" i="9"/>
  <c r="O32" i="9"/>
  <c r="U29" i="9"/>
  <c r="V29" i="9" s="1"/>
  <c r="W29" i="9" s="1"/>
  <c r="R29" i="9"/>
  <c r="S29" i="9" s="1"/>
  <c r="T29" i="9" s="1"/>
  <c r="U28" i="9"/>
  <c r="V28" i="9" s="1"/>
  <c r="W28" i="9" s="1"/>
  <c r="R28" i="9"/>
  <c r="S28" i="9" s="1"/>
  <c r="T28" i="9" s="1"/>
  <c r="U27" i="9"/>
  <c r="V27" i="9" s="1"/>
  <c r="W27" i="9" s="1"/>
  <c r="R27" i="9"/>
  <c r="S27" i="9" s="1"/>
  <c r="T27" i="9" s="1"/>
  <c r="U26" i="9"/>
  <c r="V26" i="9" s="1"/>
  <c r="W26" i="9" s="1"/>
  <c r="R26" i="9"/>
  <c r="S26" i="9" s="1"/>
  <c r="T26" i="9" s="1"/>
  <c r="U25" i="9"/>
  <c r="V25" i="9" s="1"/>
  <c r="W25" i="9" s="1"/>
  <c r="R25" i="9"/>
  <c r="S25" i="9" s="1"/>
  <c r="T25" i="9" s="1"/>
  <c r="Y25" i="9" s="1"/>
  <c r="U24" i="9"/>
  <c r="V24" i="9" s="1"/>
  <c r="W24" i="9" s="1"/>
  <c r="R24" i="9"/>
  <c r="S24" i="9" s="1"/>
  <c r="T24" i="9" s="1"/>
  <c r="Q29" i="9"/>
  <c r="Q28" i="9"/>
  <c r="Q27" i="9"/>
  <c r="Q26" i="9"/>
  <c r="Q25" i="9"/>
  <c r="Q24" i="9"/>
  <c r="U14" i="9"/>
  <c r="V14" i="9" s="1"/>
  <c r="W14" i="9" s="1"/>
  <c r="U16" i="9"/>
  <c r="V16" i="9" s="1"/>
  <c r="W16" i="9" s="1"/>
  <c r="U18" i="9"/>
  <c r="V18" i="9" s="1"/>
  <c r="W18" i="9" s="1"/>
  <c r="U20" i="9"/>
  <c r="V20" i="9" s="1"/>
  <c r="W20" i="9" s="1"/>
  <c r="U22" i="9"/>
  <c r="V22" i="9" s="1"/>
  <c r="W22" i="9" s="1"/>
  <c r="U13" i="9"/>
  <c r="R14" i="9"/>
  <c r="S14" i="9" s="1"/>
  <c r="T14" i="9" s="1"/>
  <c r="R16" i="9"/>
  <c r="S16" i="9" s="1"/>
  <c r="T16" i="9" s="1"/>
  <c r="R18" i="9"/>
  <c r="S18" i="9" s="1"/>
  <c r="T18" i="9" s="1"/>
  <c r="R20" i="9"/>
  <c r="S20" i="9" s="1"/>
  <c r="T20" i="9" s="1"/>
  <c r="R22" i="9"/>
  <c r="S22" i="9" s="1"/>
  <c r="T22" i="9" s="1"/>
  <c r="R13" i="9"/>
  <c r="Q22" i="9"/>
  <c r="P21" i="9"/>
  <c r="O21" i="9"/>
  <c r="P15" i="9"/>
  <c r="O15" i="9"/>
  <c r="Q13" i="9"/>
  <c r="Q14" i="9"/>
  <c r="Q16" i="9"/>
  <c r="Q18" i="9"/>
  <c r="P17" i="9"/>
  <c r="U17" i="9" s="1"/>
  <c r="V17" i="9" s="1"/>
  <c r="W17" i="9" s="1"/>
  <c r="O17" i="9"/>
  <c r="Q20" i="9"/>
  <c r="P19" i="9"/>
  <c r="U19" i="9" s="1"/>
  <c r="V19" i="9" s="1"/>
  <c r="W19" i="9" s="1"/>
  <c r="O19" i="9"/>
  <c r="Y38" i="9" l="1"/>
  <c r="Y73" i="9"/>
  <c r="Q32" i="9"/>
  <c r="Y29" i="9"/>
  <c r="Y31" i="9"/>
  <c r="Y33" i="9"/>
  <c r="Y37" i="9"/>
  <c r="Y42" i="9"/>
  <c r="Y67" i="9"/>
  <c r="Y72" i="9"/>
  <c r="Y76" i="9"/>
  <c r="Q21" i="9"/>
  <c r="Y24" i="9"/>
  <c r="Y28" i="9"/>
  <c r="Y41" i="9"/>
  <c r="Y47" i="9"/>
  <c r="O43" i="9"/>
  <c r="V13" i="9"/>
  <c r="Y36" i="9"/>
  <c r="U15" i="9"/>
  <c r="V15" i="9" s="1"/>
  <c r="W15" i="9" s="1"/>
  <c r="P43" i="9"/>
  <c r="S13" i="9"/>
  <c r="Y26" i="9"/>
  <c r="Y27" i="9"/>
  <c r="Y35" i="9"/>
  <c r="Y39" i="9"/>
  <c r="Y82" i="9"/>
  <c r="Y80" i="9"/>
  <c r="Y79" i="9"/>
  <c r="Y64" i="9"/>
  <c r="Y65" i="9"/>
  <c r="Y20" i="9"/>
  <c r="Y16" i="9"/>
  <c r="Y22" i="9"/>
  <c r="U21" i="9"/>
  <c r="V21" i="9" s="1"/>
  <c r="W21" i="9" s="1"/>
  <c r="Y18" i="9"/>
  <c r="Y14" i="9"/>
  <c r="R32" i="9"/>
  <c r="S32" i="9" s="1"/>
  <c r="T32" i="9" s="1"/>
  <c r="Y32" i="9" s="1"/>
  <c r="Q41" i="9"/>
  <c r="Q19" i="9"/>
  <c r="Q17" i="9"/>
  <c r="Q15" i="9"/>
  <c r="R21" i="9"/>
  <c r="S21" i="9" s="1"/>
  <c r="T21" i="9" s="1"/>
  <c r="R19" i="9"/>
  <c r="S19" i="9" s="1"/>
  <c r="T19" i="9" s="1"/>
  <c r="Y19" i="9" s="1"/>
  <c r="R17" i="9"/>
  <c r="S17" i="9" s="1"/>
  <c r="T17" i="9" s="1"/>
  <c r="Y17" i="9" s="1"/>
  <c r="R15" i="9"/>
  <c r="S15" i="9" s="1"/>
  <c r="T15" i="9" s="1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G254" i="2"/>
  <c r="I20" i="1"/>
  <c r="I40" i="1"/>
  <c r="G233" i="2"/>
  <c r="Y15" i="9" l="1"/>
  <c r="Q43" i="9"/>
  <c r="Q44" i="9"/>
  <c r="R43" i="9"/>
  <c r="T13" i="9"/>
  <c r="S43" i="9"/>
  <c r="W13" i="9"/>
  <c r="W43" i="9" s="1"/>
  <c r="V43" i="9"/>
  <c r="U43" i="9"/>
  <c r="Y21" i="9"/>
  <c r="Y13" i="9" l="1"/>
  <c r="Y43" i="9" s="1"/>
  <c r="T43" i="9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H82" i="9"/>
  <c r="J82" i="9" s="1"/>
  <c r="H80" i="9"/>
  <c r="J80" i="9" s="1"/>
  <c r="H79" i="9"/>
  <c r="J79" i="9" s="1"/>
  <c r="H78" i="9"/>
  <c r="J78" i="9" s="1"/>
  <c r="H77" i="9"/>
  <c r="J77" i="9" s="1"/>
  <c r="H76" i="9"/>
  <c r="J76" i="9" s="1"/>
  <c r="H75" i="9"/>
  <c r="J75" i="9" s="1"/>
  <c r="H74" i="9"/>
  <c r="J74" i="9" s="1"/>
  <c r="H73" i="9"/>
  <c r="J73" i="9" s="1"/>
  <c r="H72" i="9"/>
  <c r="J72" i="9" s="1"/>
  <c r="H70" i="9"/>
  <c r="J70" i="9" s="1"/>
  <c r="H69" i="9"/>
  <c r="J69" i="9" s="1"/>
  <c r="H68" i="9"/>
  <c r="J68" i="9" s="1"/>
  <c r="H67" i="9"/>
  <c r="J67" i="9" s="1"/>
  <c r="H66" i="9"/>
  <c r="J66" i="9" s="1"/>
  <c r="H65" i="9"/>
  <c r="J65" i="9" s="1"/>
  <c r="H64" i="9"/>
  <c r="J64" i="9" s="1"/>
  <c r="H62" i="9"/>
  <c r="J62" i="9" s="1"/>
  <c r="H61" i="9"/>
  <c r="J61" i="9" s="1"/>
  <c r="H60" i="9"/>
  <c r="J60" i="9" s="1"/>
  <c r="H59" i="9"/>
  <c r="J59" i="9" s="1"/>
  <c r="H58" i="9"/>
  <c r="J58" i="9" s="1"/>
  <c r="H57" i="9"/>
  <c r="J57" i="9" s="1"/>
  <c r="H56" i="9"/>
  <c r="J56" i="9" s="1"/>
  <c r="H55" i="9"/>
  <c r="J55" i="9" s="1"/>
  <c r="H54" i="9"/>
  <c r="J54" i="9" s="1"/>
  <c r="H53" i="9"/>
  <c r="J53" i="9" s="1"/>
  <c r="H52" i="9"/>
  <c r="J52" i="9" s="1"/>
  <c r="H51" i="9"/>
  <c r="J51" i="9" s="1"/>
  <c r="H50" i="9"/>
  <c r="J50" i="9" s="1"/>
  <c r="H49" i="9"/>
  <c r="J49" i="9" s="1"/>
  <c r="H48" i="9"/>
  <c r="J48" i="9" s="1"/>
  <c r="H47" i="9"/>
  <c r="J47" i="9" s="1"/>
  <c r="H42" i="9"/>
  <c r="H39" i="9"/>
  <c r="J39" i="9" s="1"/>
  <c r="H38" i="9"/>
  <c r="J38" i="9" s="1"/>
  <c r="H37" i="9"/>
  <c r="J37" i="9" s="1"/>
  <c r="H36" i="9"/>
  <c r="J36" i="9" s="1"/>
  <c r="H35" i="9"/>
  <c r="J35" i="9" s="1"/>
  <c r="H34" i="9"/>
  <c r="J34" i="9" s="1"/>
  <c r="H33" i="9"/>
  <c r="J33" i="9" s="1"/>
  <c r="H31" i="9"/>
  <c r="J31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2" i="9"/>
  <c r="J22" i="9" s="1"/>
  <c r="H20" i="9"/>
  <c r="J20" i="9" s="1"/>
  <c r="H18" i="9"/>
  <c r="J18" i="9" s="1"/>
  <c r="H16" i="9"/>
  <c r="J16" i="9" s="1"/>
  <c r="H14" i="9"/>
  <c r="J14" i="9" s="1"/>
  <c r="H13" i="9"/>
  <c r="J13" i="9" s="1"/>
  <c r="I63" i="1" l="1"/>
  <c r="I62" i="1"/>
  <c r="I13" i="1" l="1"/>
  <c r="I65" i="1" l="1"/>
  <c r="I59" i="1"/>
  <c r="I58" i="1"/>
  <c r="I12" i="1" l="1"/>
  <c r="I57" i="1" l="1"/>
  <c r="I64" i="1" l="1"/>
  <c r="I61" i="1"/>
  <c r="I52" i="1"/>
  <c r="I43" i="1"/>
  <c r="I16" i="1"/>
  <c r="I10" i="1"/>
  <c r="I6" i="1"/>
  <c r="I70" i="1" l="1"/>
</calcChain>
</file>

<file path=xl/sharedStrings.xml><?xml version="1.0" encoding="utf-8"?>
<sst xmlns="http://schemas.openxmlformats.org/spreadsheetml/2006/main" count="979" uniqueCount="738">
  <si>
    <t>Actividades de incidencia social e impacto regional</t>
  </si>
  <si>
    <t>Bienestar institucional de la comunidad educativa</t>
  </si>
  <si>
    <t>Cualificación docente</t>
  </si>
  <si>
    <t>Desarrollo físico y sostenibilidad ambiental (incluye infraestructura e inversión en planta física)</t>
  </si>
  <si>
    <t>Desarrollo tecnológico (incluye inversiones en infraestructura tecnológica, equipos de cómputo, equipos médico-científicos y dotación bibliográfica)</t>
  </si>
  <si>
    <t>Internacionalización</t>
  </si>
  <si>
    <t>Investigación, innovación y extensión</t>
  </si>
  <si>
    <t>Programas académicos</t>
  </si>
  <si>
    <t>Becas y apoyos a estudiantes</t>
  </si>
  <si>
    <t>Valor total del proyecto para 2016 (millones de pesos)</t>
  </si>
  <si>
    <t>Plan de Beneficios Flexibles</t>
  </si>
  <si>
    <t>Fondo de Becas de la Rectoría</t>
  </si>
  <si>
    <t xml:space="preserve">Plan de Acompañamiento Integral para los estudiantes favorecidos con las becas del gobierno nacional </t>
  </si>
  <si>
    <t xml:space="preserve">Créditos a estudiantes </t>
  </si>
  <si>
    <t>Aporte al Fondo de Sostenibilidad del ICETEX</t>
  </si>
  <si>
    <t>Fecha de inicio del proyecto</t>
  </si>
  <si>
    <t>Fecha de finalización del proyecto</t>
  </si>
  <si>
    <t>GRAN TOTAL</t>
  </si>
  <si>
    <t>Con recursos propios</t>
  </si>
  <si>
    <t>Con ingresos adicionales de derechos pecuniarios</t>
  </si>
  <si>
    <t>Con créditos nuevos</t>
  </si>
  <si>
    <t>Tipo de proyectos</t>
  </si>
  <si>
    <t>x</t>
  </si>
  <si>
    <t>PRESUPUESTO APROBADO 2016</t>
  </si>
  <si>
    <t>DEVOLUCIONES</t>
  </si>
  <si>
    <t>GASTOS DE PERSONAL</t>
  </si>
  <si>
    <t>HONORARIOS</t>
  </si>
  <si>
    <t>IMPUESTOS</t>
  </si>
  <si>
    <t>ARRENDAMIENTOS</t>
  </si>
  <si>
    <t>CONTRIBUCIONES Y AFILIACIONES</t>
  </si>
  <si>
    <t>SEGUROS</t>
  </si>
  <si>
    <t>SERVICIOS</t>
  </si>
  <si>
    <t>GASTOS LEGALES</t>
  </si>
  <si>
    <t>MANTENIMIENTO Y REPARACIONES</t>
  </si>
  <si>
    <t>GASTOS DE VIAJE</t>
  </si>
  <si>
    <t>DEPRECIACIONES</t>
  </si>
  <si>
    <t>DIVERSOS</t>
  </si>
  <si>
    <t>PROVISIONES</t>
  </si>
  <si>
    <t>GASTOS EXTRAORDINARIOS</t>
  </si>
  <si>
    <t>GASTOS FINANCIEROS</t>
  </si>
  <si>
    <t>PROGRAMA</t>
  </si>
  <si>
    <t>% Incremento</t>
  </si>
  <si>
    <t>BIOLOGÍA</t>
  </si>
  <si>
    <t>ARTES VISUALES</t>
  </si>
  <si>
    <t>FILOSOFÍA</t>
  </si>
  <si>
    <t>INGENIERÍA CIVIL</t>
  </si>
  <si>
    <t>INGENIERÍA ELECTRÓNICA</t>
  </si>
  <si>
    <t>INGENIERÍA INDUSTRIAL</t>
  </si>
  <si>
    <t>INGENIERÍA DE SISTEMAS</t>
  </si>
  <si>
    <t>PSICOLOGÍA</t>
  </si>
  <si>
    <t>Tarifa 2016</t>
  </si>
  <si>
    <t>Total general</t>
  </si>
  <si>
    <t>Apoyo a las actividades de los grupos</t>
  </si>
  <si>
    <t>Incentivos por producción de alta calidad</t>
  </si>
  <si>
    <t>Equipo de oficina</t>
  </si>
  <si>
    <t>Foro con el diario el país (Paz y Territorio)</t>
  </si>
  <si>
    <t>Programa de Formación Doctoral de profesores</t>
  </si>
  <si>
    <t>Fortalecimiento de la planta de profesores (cargos nuevos)</t>
  </si>
  <si>
    <t>Movilidad de Profesores</t>
  </si>
  <si>
    <t>Diseño de Oferta (nuevos programas)</t>
  </si>
  <si>
    <t>TIPO</t>
  </si>
  <si>
    <t>CLASE</t>
  </si>
  <si>
    <t>DESC. CLASE</t>
  </si>
  <si>
    <t>RUBRO</t>
  </si>
  <si>
    <t>DESCRIPCION_CUENTA</t>
  </si>
  <si>
    <t>Total</t>
  </si>
  <si>
    <t>4</t>
  </si>
  <si>
    <t>4160</t>
  </si>
  <si>
    <t>ACTIVIDADES CONEXAS A LA EDUCACIÓN</t>
  </si>
  <si>
    <t>41600505</t>
  </si>
  <si>
    <t>Matriculas posgrado segundo</t>
  </si>
  <si>
    <t>41600596</t>
  </si>
  <si>
    <t>Matriculas pregrado primer</t>
  </si>
  <si>
    <t>41600598</t>
  </si>
  <si>
    <t>Matriculas pregrado segundo</t>
  </si>
  <si>
    <t>41600599</t>
  </si>
  <si>
    <t>Matriculas posgrado primer</t>
  </si>
  <si>
    <t>41600601</t>
  </si>
  <si>
    <t>Educacion continua</t>
  </si>
  <si>
    <t>41600701</t>
  </si>
  <si>
    <t>Proyectos de Investigación</t>
  </si>
  <si>
    <t>41600703</t>
  </si>
  <si>
    <t>Consultorias y Asesorias</t>
  </si>
  <si>
    <t>4160950102</t>
  </si>
  <si>
    <t>Actividades asesoría sicologic</t>
  </si>
  <si>
    <t>4160950203</t>
  </si>
  <si>
    <t>Tienda Javeriana</t>
  </si>
  <si>
    <t>4160950207</t>
  </si>
  <si>
    <t>Ingresos concesion</t>
  </si>
  <si>
    <t>4160950401</t>
  </si>
  <si>
    <t>Inscripciones</t>
  </si>
  <si>
    <t>4160950403</t>
  </si>
  <si>
    <t>Carnetizacion</t>
  </si>
  <si>
    <t>4160950404</t>
  </si>
  <si>
    <t>Derechos de grado y diplomas</t>
  </si>
  <si>
    <t>4160950405</t>
  </si>
  <si>
    <t>Certificados y Constancias</t>
  </si>
  <si>
    <t>4160950406</t>
  </si>
  <si>
    <t>Derechos de secretaria</t>
  </si>
  <si>
    <t>4160950409</t>
  </si>
  <si>
    <t>Publicidad y propaganda</t>
  </si>
  <si>
    <t>4160950410</t>
  </si>
  <si>
    <t>Estudios de laboratorio</t>
  </si>
  <si>
    <t>4160950412</t>
  </si>
  <si>
    <t>Multas</t>
  </si>
  <si>
    <t>Total ACTIVIDADES CONEXAS A LA EDUCACIÓN</t>
  </si>
  <si>
    <t>4175</t>
  </si>
  <si>
    <t>4175050101</t>
  </si>
  <si>
    <t>Pregrado 1er periodo</t>
  </si>
  <si>
    <t>4175050102</t>
  </si>
  <si>
    <t>Pregrado 2er periodo</t>
  </si>
  <si>
    <t>4175050103</t>
  </si>
  <si>
    <t>Pregrado Intersemest_ 1er per</t>
  </si>
  <si>
    <t>4175050104</t>
  </si>
  <si>
    <t>Pregrado Intersemest_ 2er per</t>
  </si>
  <si>
    <t>4175050201</t>
  </si>
  <si>
    <t>Posgrado 1er periodo</t>
  </si>
  <si>
    <t>4175050202</t>
  </si>
  <si>
    <t>Posgrado 2er periodo</t>
  </si>
  <si>
    <t>4175950401</t>
  </si>
  <si>
    <t>4175950403</t>
  </si>
  <si>
    <t>4175950404</t>
  </si>
  <si>
    <t>4175950405</t>
  </si>
  <si>
    <t>Certificados de notas</t>
  </si>
  <si>
    <t>Total DEVOLUCIONES</t>
  </si>
  <si>
    <t>4205</t>
  </si>
  <si>
    <t xml:space="preserve">OTRAS VENTAS </t>
  </si>
  <si>
    <t>42051001</t>
  </si>
  <si>
    <t>Venta de  excedentes de obra</t>
  </si>
  <si>
    <t xml:space="preserve">Total OTRAS VENTAS </t>
  </si>
  <si>
    <t>4210</t>
  </si>
  <si>
    <t>INGRESOS FINANCIEROS</t>
  </si>
  <si>
    <t>4210050101</t>
  </si>
  <si>
    <t>Intereses Corto plazo</t>
  </si>
  <si>
    <t>4210050103</t>
  </si>
  <si>
    <t>Inter_ cartera institucional</t>
  </si>
  <si>
    <t>4210050204</t>
  </si>
  <si>
    <t>Intereses prestamos PUJ</t>
  </si>
  <si>
    <t>4210050501</t>
  </si>
  <si>
    <t>Intereses Cuentas de Ahorro</t>
  </si>
  <si>
    <t>42102001</t>
  </si>
  <si>
    <t>Diferencia en cambio</t>
  </si>
  <si>
    <t>Total INGRESOS FINANCIEROS</t>
  </si>
  <si>
    <t>4220</t>
  </si>
  <si>
    <t>42201001</t>
  </si>
  <si>
    <t>Construcciones y edificios</t>
  </si>
  <si>
    <t>Total ARRENDAMIENTOS</t>
  </si>
  <si>
    <t>4250</t>
  </si>
  <si>
    <t>RECUPERACIONES</t>
  </si>
  <si>
    <t>42503502</t>
  </si>
  <si>
    <t>Cartera corto plazo</t>
  </si>
  <si>
    <t>42503503</t>
  </si>
  <si>
    <t>Cartera largo plazo</t>
  </si>
  <si>
    <t>42503504</t>
  </si>
  <si>
    <t>Cartera institucional</t>
  </si>
  <si>
    <t>42505001</t>
  </si>
  <si>
    <t>Reintegro otros costos y gasto</t>
  </si>
  <si>
    <t>Total RECUPERACIONES</t>
  </si>
  <si>
    <t>4295</t>
  </si>
  <si>
    <t>DONACIONES</t>
  </si>
  <si>
    <t>42950501</t>
  </si>
  <si>
    <t>Aprovechamientos</t>
  </si>
  <si>
    <t>Total DONACIONES</t>
  </si>
  <si>
    <t>4255</t>
  </si>
  <si>
    <t>INDEMNIZACIONES</t>
  </si>
  <si>
    <t>42550501</t>
  </si>
  <si>
    <t>Por siniestros</t>
  </si>
  <si>
    <t>Total INDEMNIZACIONES</t>
  </si>
  <si>
    <t>4265</t>
  </si>
  <si>
    <t>INGRESOS EJERCICIOS ANTERIORES</t>
  </si>
  <si>
    <t>42650502</t>
  </si>
  <si>
    <t>Matriculas</t>
  </si>
  <si>
    <t>42650506</t>
  </si>
  <si>
    <t>Otros ingresos años ant</t>
  </si>
  <si>
    <t>Total INGRESOS EJERCICIOS ANTERIORES</t>
  </si>
  <si>
    <t>Total 4</t>
  </si>
  <si>
    <t>5</t>
  </si>
  <si>
    <t>5105</t>
  </si>
  <si>
    <t>510505</t>
  </si>
  <si>
    <t>Prestaciones Sociales</t>
  </si>
  <si>
    <t>51050602</t>
  </si>
  <si>
    <t>Sueldos de Hora Catedra</t>
  </si>
  <si>
    <t>51051501</t>
  </si>
  <si>
    <t>Horas extras y recargos</t>
  </si>
  <si>
    <t>51052401</t>
  </si>
  <si>
    <t>Incapacidades</t>
  </si>
  <si>
    <t>51052701</t>
  </si>
  <si>
    <t>Auxilio de transporte</t>
  </si>
  <si>
    <t>51054501</t>
  </si>
  <si>
    <t>Funerarios</t>
  </si>
  <si>
    <t>51054502</t>
  </si>
  <si>
    <t>Auxilio primaria</t>
  </si>
  <si>
    <t>51054505</t>
  </si>
  <si>
    <t>Auxilio de educacion</t>
  </si>
  <si>
    <t>51054801</t>
  </si>
  <si>
    <t>Bonificaciones</t>
  </si>
  <si>
    <t>51055101</t>
  </si>
  <si>
    <t>Dotaciones y sumin_ Trabajador</t>
  </si>
  <si>
    <t>51056301</t>
  </si>
  <si>
    <t>Prog_Formación_Prof_Javeriano</t>
  </si>
  <si>
    <t>51056302</t>
  </si>
  <si>
    <t>Prog_Formación_Empleados</t>
  </si>
  <si>
    <t>51056601</t>
  </si>
  <si>
    <t>Gastos deportivos y recreacion</t>
  </si>
  <si>
    <t>51058401</t>
  </si>
  <si>
    <t>Gastos medicos y drogas</t>
  </si>
  <si>
    <t>510594</t>
  </si>
  <si>
    <t>Salario Planta</t>
  </si>
  <si>
    <t>5105950101</t>
  </si>
  <si>
    <t>Apoyo sostenimiento Sena</t>
  </si>
  <si>
    <t>5105950201</t>
  </si>
  <si>
    <t>Celebraciones y obseq_Personal</t>
  </si>
  <si>
    <t>51059504</t>
  </si>
  <si>
    <t>Total GASTOS DE PERSONAL</t>
  </si>
  <si>
    <t>5110</t>
  </si>
  <si>
    <t>51101001</t>
  </si>
  <si>
    <t>Revisoria fiscal</t>
  </si>
  <si>
    <t>51102001</t>
  </si>
  <si>
    <t>Avaluos</t>
  </si>
  <si>
    <t>51102501</t>
  </si>
  <si>
    <t>Asesoria juridica</t>
  </si>
  <si>
    <t>51103501</t>
  </si>
  <si>
    <t>Pagos nacionales</t>
  </si>
  <si>
    <t>511085</t>
  </si>
  <si>
    <t>Monitores</t>
  </si>
  <si>
    <t>5110950201</t>
  </si>
  <si>
    <t>Auditoria Interna</t>
  </si>
  <si>
    <t>5110950301</t>
  </si>
  <si>
    <t>Contratos Compania de Jesus</t>
  </si>
  <si>
    <t>5110950401</t>
  </si>
  <si>
    <t>Conferenc_ cong_seminar_taller</t>
  </si>
  <si>
    <t>5110950501</t>
  </si>
  <si>
    <t>Analisis muestras</t>
  </si>
  <si>
    <t>5110950601</t>
  </si>
  <si>
    <t>Analisis y present_ informes</t>
  </si>
  <si>
    <t>5110950801</t>
  </si>
  <si>
    <t>Ases_trabajos de grado y tutor</t>
  </si>
  <si>
    <t>5110950901</t>
  </si>
  <si>
    <t>Conciertos,jurados,artistas</t>
  </si>
  <si>
    <t>5110951001</t>
  </si>
  <si>
    <t>Costos de docencia-Hospitales</t>
  </si>
  <si>
    <t>5110951101</t>
  </si>
  <si>
    <t>Elaboracion de bases de datos</t>
  </si>
  <si>
    <t>5110951201</t>
  </si>
  <si>
    <t>Diseno,grabacion,edic_digital</t>
  </si>
  <si>
    <t>5110951301</t>
  </si>
  <si>
    <t>Disenos de material y pag_ WEB</t>
  </si>
  <si>
    <t>5110951401</t>
  </si>
  <si>
    <t>Elabor_propuestas de proyectos</t>
  </si>
  <si>
    <t>5110951501</t>
  </si>
  <si>
    <t>Entrev_ admision y preparacion</t>
  </si>
  <si>
    <t>5110951601</t>
  </si>
  <si>
    <t>Mercadeo publicitario</t>
  </si>
  <si>
    <t>5110951701</t>
  </si>
  <si>
    <t>Modelos e ilustraciones</t>
  </si>
  <si>
    <t>5110951801</t>
  </si>
  <si>
    <t>Encuestas y entrevistas</t>
  </si>
  <si>
    <t>5110951901</t>
  </si>
  <si>
    <t>Realiz_calificacion examenes</t>
  </si>
  <si>
    <t>5110952001</t>
  </si>
  <si>
    <t>Traducciones y analisis de doc</t>
  </si>
  <si>
    <t>5110952101</t>
  </si>
  <si>
    <t>Corrección de Estilos, textos</t>
  </si>
  <si>
    <t>5110952201</t>
  </si>
  <si>
    <t>Diagram_ Revistas, libros, doc</t>
  </si>
  <si>
    <t>5110952301</t>
  </si>
  <si>
    <t>Correc_y traducciones Textos</t>
  </si>
  <si>
    <t>5110952401</t>
  </si>
  <si>
    <t>Apoyo Logístico actividades</t>
  </si>
  <si>
    <t>5110952601</t>
  </si>
  <si>
    <t>Evaluacion y seg proyectos</t>
  </si>
  <si>
    <t>Total HONORARIOS</t>
  </si>
  <si>
    <t>5115</t>
  </si>
  <si>
    <t>51150501</t>
  </si>
  <si>
    <t>Industria y comercio</t>
  </si>
  <si>
    <t>51151501</t>
  </si>
  <si>
    <t>A la propiedad raiz</t>
  </si>
  <si>
    <t>51152501</t>
  </si>
  <si>
    <t>De valorizacion</t>
  </si>
  <si>
    <t>51153001</t>
  </si>
  <si>
    <t>De turismo</t>
  </si>
  <si>
    <t>51154001</t>
  </si>
  <si>
    <t>De vehiculos</t>
  </si>
  <si>
    <t>51159501</t>
  </si>
  <si>
    <t>Gravamen movimientos financier</t>
  </si>
  <si>
    <t>51159502</t>
  </si>
  <si>
    <t>De salida (aeroportuaria)</t>
  </si>
  <si>
    <t>51159504</t>
  </si>
  <si>
    <t>Impuestos asumidos</t>
  </si>
  <si>
    <t>Total IMPUESTOS</t>
  </si>
  <si>
    <t>5120</t>
  </si>
  <si>
    <t>51200501</t>
  </si>
  <si>
    <t>Arrrend Terrenos</t>
  </si>
  <si>
    <t>51201001</t>
  </si>
  <si>
    <t>Construcciones y edificaciones</t>
  </si>
  <si>
    <t>51201501</t>
  </si>
  <si>
    <t>Maquinaria y equipo</t>
  </si>
  <si>
    <t>51202001</t>
  </si>
  <si>
    <t>51202501</t>
  </si>
  <si>
    <t>Equipo computacion y comunicac</t>
  </si>
  <si>
    <t>51203501</t>
  </si>
  <si>
    <t>Equipo de hoteles y restaurant</t>
  </si>
  <si>
    <t>5125</t>
  </si>
  <si>
    <t>51250501</t>
  </si>
  <si>
    <t>Contribuciones</t>
  </si>
  <si>
    <t>51250502</t>
  </si>
  <si>
    <t>Fondo sostenibilidad ICETEX</t>
  </si>
  <si>
    <t>51251001</t>
  </si>
  <si>
    <t>Afiliaciones y sostenimiento</t>
  </si>
  <si>
    <t>Total CONTRIBUCIONES Y AFILIACIONES</t>
  </si>
  <si>
    <t>5130</t>
  </si>
  <si>
    <t>51301001</t>
  </si>
  <si>
    <t>Seg Cumplimiento</t>
  </si>
  <si>
    <t>51302001</t>
  </si>
  <si>
    <t>Vida colectiva</t>
  </si>
  <si>
    <t>51304001</t>
  </si>
  <si>
    <t>Flota y equipo de transporte</t>
  </si>
  <si>
    <t>51306001</t>
  </si>
  <si>
    <t>Resp_civil y extracontractual</t>
  </si>
  <si>
    <t>51306501</t>
  </si>
  <si>
    <t>Seg Vuelo</t>
  </si>
  <si>
    <t>51307501</t>
  </si>
  <si>
    <t>Obligatorio accidente transito</t>
  </si>
  <si>
    <t>51309501</t>
  </si>
  <si>
    <t>Infidelidad y riesgos finan</t>
  </si>
  <si>
    <t>51309502</t>
  </si>
  <si>
    <t>Todo riesgo</t>
  </si>
  <si>
    <t>51309504</t>
  </si>
  <si>
    <t>Riesgos profesionales estudian</t>
  </si>
  <si>
    <t>Total SEGUROS</t>
  </si>
  <si>
    <t>5135</t>
  </si>
  <si>
    <t>51350501</t>
  </si>
  <si>
    <t>Aseo</t>
  </si>
  <si>
    <t>51350502</t>
  </si>
  <si>
    <t>Vigilancia</t>
  </si>
  <si>
    <t>51351001</t>
  </si>
  <si>
    <t>Temporales</t>
  </si>
  <si>
    <t>51351501</t>
  </si>
  <si>
    <t>Serv_Asist_Tec_Nal</t>
  </si>
  <si>
    <t>51352001</t>
  </si>
  <si>
    <t>Proces_ electronico de datos</t>
  </si>
  <si>
    <t>51352501</t>
  </si>
  <si>
    <t>Acueducto y alcantarillado</t>
  </si>
  <si>
    <t>51353001</t>
  </si>
  <si>
    <t>Energia electrica</t>
  </si>
  <si>
    <t>51353501</t>
  </si>
  <si>
    <t>Telefono</t>
  </si>
  <si>
    <t>51354001</t>
  </si>
  <si>
    <t>Correo, portes y telegramas</t>
  </si>
  <si>
    <t>51355001</t>
  </si>
  <si>
    <t>Transporte, fletes y acarreos</t>
  </si>
  <si>
    <t>51355501</t>
  </si>
  <si>
    <t>Gas</t>
  </si>
  <si>
    <t>51356001</t>
  </si>
  <si>
    <t>Publicidad pregrado</t>
  </si>
  <si>
    <t>51356002</t>
  </si>
  <si>
    <t>Publicidad posgrado</t>
  </si>
  <si>
    <t>51356003</t>
  </si>
  <si>
    <t>Publicidad institucional</t>
  </si>
  <si>
    <t>51356004</t>
  </si>
  <si>
    <t>Publicidad educacion continua</t>
  </si>
  <si>
    <t>51359501</t>
  </si>
  <si>
    <t>Trans_datos-internet y redes</t>
  </si>
  <si>
    <t>51359502</t>
  </si>
  <si>
    <t>Administracion bodegas</t>
  </si>
  <si>
    <t>51359503</t>
  </si>
  <si>
    <t>Servicios de mesero</t>
  </si>
  <si>
    <t>51359506</t>
  </si>
  <si>
    <t>Fotografias y videos</t>
  </si>
  <si>
    <t>51359507</t>
  </si>
  <si>
    <t>Montaje stands, manejo de even</t>
  </si>
  <si>
    <t>51359508</t>
  </si>
  <si>
    <t>Restauracion libros biblioteca</t>
  </si>
  <si>
    <t>51359509</t>
  </si>
  <si>
    <t>Arbitrajes deportivos</t>
  </si>
  <si>
    <t>51359510</t>
  </si>
  <si>
    <t>Guia expojaveriana</t>
  </si>
  <si>
    <t>51359512</t>
  </si>
  <si>
    <t>Servicio de Call Center</t>
  </si>
  <si>
    <t>51359513</t>
  </si>
  <si>
    <t>Empaste y argollado</t>
  </si>
  <si>
    <t>51359514</t>
  </si>
  <si>
    <t>Mercadeo y ventas</t>
  </si>
  <si>
    <t>51359515</t>
  </si>
  <si>
    <t>Laboratorios y examenes</t>
  </si>
  <si>
    <t>Total SERVICIOS</t>
  </si>
  <si>
    <t>5140</t>
  </si>
  <si>
    <t>51400501</t>
  </si>
  <si>
    <t>Notariales</t>
  </si>
  <si>
    <t>51401501</t>
  </si>
  <si>
    <t>Tramites y licencias</t>
  </si>
  <si>
    <t>51402001</t>
  </si>
  <si>
    <t>Aduaneros</t>
  </si>
  <si>
    <t>51402501</t>
  </si>
  <si>
    <t>Consulares</t>
  </si>
  <si>
    <t>Total GASTOS LEGALES</t>
  </si>
  <si>
    <t>5145</t>
  </si>
  <si>
    <t>51451001</t>
  </si>
  <si>
    <t>51451501</t>
  </si>
  <si>
    <t>51452001</t>
  </si>
  <si>
    <t>51452501</t>
  </si>
  <si>
    <t>51453001</t>
  </si>
  <si>
    <t>Equipo medico-cientifico</t>
  </si>
  <si>
    <t>51454001</t>
  </si>
  <si>
    <t>51456001</t>
  </si>
  <si>
    <t>Acueductos, plantas y redes</t>
  </si>
  <si>
    <t>51457501</t>
  </si>
  <si>
    <t>Materiales reparac y mantenim</t>
  </si>
  <si>
    <t>Total MANTENIMIENTO Y REPARACIONES</t>
  </si>
  <si>
    <t>5150</t>
  </si>
  <si>
    <t>ADECUACIÓN E INSTALACIÓN</t>
  </si>
  <si>
    <t>51500501</t>
  </si>
  <si>
    <t>Instalaciones eléctricas</t>
  </si>
  <si>
    <t>51501001</t>
  </si>
  <si>
    <t>Arreglos ornamentales</t>
  </si>
  <si>
    <t>51501501</t>
  </si>
  <si>
    <t>Reparaciones locativas</t>
  </si>
  <si>
    <t>51509501</t>
  </si>
  <si>
    <t>Otras Adecuaciones e Instal</t>
  </si>
  <si>
    <t>Total ADECUACIÓN E INSTALACIÓN</t>
  </si>
  <si>
    <t>5155</t>
  </si>
  <si>
    <t>51550501</t>
  </si>
  <si>
    <t>Alojamiento y manutencion</t>
  </si>
  <si>
    <t>51551001</t>
  </si>
  <si>
    <t>Pasajes fluviales y/o maritimo</t>
  </si>
  <si>
    <t>51551501</t>
  </si>
  <si>
    <t>Pasajes aereos</t>
  </si>
  <si>
    <t>51552001</t>
  </si>
  <si>
    <t>Pasajes terrestres</t>
  </si>
  <si>
    <t>Total GASTOS DE VIAJE</t>
  </si>
  <si>
    <t>5160</t>
  </si>
  <si>
    <t>516096</t>
  </si>
  <si>
    <t>Depreciaciones</t>
  </si>
  <si>
    <t>Total DEPRECIACIONES</t>
  </si>
  <si>
    <t>5195</t>
  </si>
  <si>
    <t>51950501</t>
  </si>
  <si>
    <t>Comisiones</t>
  </si>
  <si>
    <t>51951001</t>
  </si>
  <si>
    <t>Libros,suscrip_period y revist</t>
  </si>
  <si>
    <t>51952001</t>
  </si>
  <si>
    <t>Gastos repres_ y relac_ Pub</t>
  </si>
  <si>
    <t>51952501</t>
  </si>
  <si>
    <t>Elementos de aseo</t>
  </si>
  <si>
    <t>51952502</t>
  </si>
  <si>
    <t>Elementos de cafeteria</t>
  </si>
  <si>
    <t>51953001</t>
  </si>
  <si>
    <t>utiles y dotacion de oficina</t>
  </si>
  <si>
    <t>51953002</t>
  </si>
  <si>
    <t>Papeleria</t>
  </si>
  <si>
    <t>51953003</t>
  </si>
  <si>
    <t>Fotocopias</t>
  </si>
  <si>
    <t>51953004</t>
  </si>
  <si>
    <t>Elem_ Eq_ impresion y proyecc</t>
  </si>
  <si>
    <t>51953501</t>
  </si>
  <si>
    <t>Combustibles y lubricantes</t>
  </si>
  <si>
    <t>51954001</t>
  </si>
  <si>
    <t>Envases y empaques</t>
  </si>
  <si>
    <t>51954501</t>
  </si>
  <si>
    <t>Taxis y buses</t>
  </si>
  <si>
    <t>51955001</t>
  </si>
  <si>
    <t>Estampillas</t>
  </si>
  <si>
    <t>51956001</t>
  </si>
  <si>
    <t>Restaurante</t>
  </si>
  <si>
    <t>51956501</t>
  </si>
  <si>
    <t>Parqueaderos</t>
  </si>
  <si>
    <t>51957001</t>
  </si>
  <si>
    <t>Indemn_ por daños a terceros</t>
  </si>
  <si>
    <t>5195950101</t>
  </si>
  <si>
    <t>Beca Universidad Javeriana</t>
  </si>
  <si>
    <t>5195950103</t>
  </si>
  <si>
    <t>Beca a bachilleres destacados</t>
  </si>
  <si>
    <t>5195950106</t>
  </si>
  <si>
    <t>Beca semestral excelencia acad</t>
  </si>
  <si>
    <t>5195950301</t>
  </si>
  <si>
    <t>Impresion de libros</t>
  </si>
  <si>
    <t>5195950302</t>
  </si>
  <si>
    <t>Impresion de revistas</t>
  </si>
  <si>
    <t>5195950303</t>
  </si>
  <si>
    <t>Folletos y volantes</t>
  </si>
  <si>
    <t>5195950401</t>
  </si>
  <si>
    <t>Apoyo economico a estudiantes</t>
  </si>
  <si>
    <t>5195950403</t>
  </si>
  <si>
    <t>Inscrip. a Seminari Congr Etc</t>
  </si>
  <si>
    <t>5195950405</t>
  </si>
  <si>
    <t>Convenio Educativo</t>
  </si>
  <si>
    <t>5195950501</t>
  </si>
  <si>
    <t>Materiales y sum_dependencias</t>
  </si>
  <si>
    <t>5195950502</t>
  </si>
  <si>
    <t>Material ensenanza para estud</t>
  </si>
  <si>
    <t>5195950503</t>
  </si>
  <si>
    <t>Reactivos quim_y elem_de labor</t>
  </si>
  <si>
    <t>5195950601</t>
  </si>
  <si>
    <t>Implementos deportivos</t>
  </si>
  <si>
    <t>5195950701</t>
  </si>
  <si>
    <t>Gastos de Capilla</t>
  </si>
  <si>
    <t>5195950702</t>
  </si>
  <si>
    <t>Eventos y celeb_(fin de año)</t>
  </si>
  <si>
    <t>5195950703</t>
  </si>
  <si>
    <t>Elaboracion Obras de Arte</t>
  </si>
  <si>
    <t>5195950704</t>
  </si>
  <si>
    <t>Premios</t>
  </si>
  <si>
    <t>519595080</t>
  </si>
  <si>
    <t>PROYECTOS Y EVENTOS</t>
  </si>
  <si>
    <t>5195950801</t>
  </si>
  <si>
    <t>Licencias</t>
  </si>
  <si>
    <t>5195950802</t>
  </si>
  <si>
    <t>Programas para computador</t>
  </si>
  <si>
    <t>519595081</t>
  </si>
  <si>
    <t>COSTOS DE DIPLOMADOS</t>
  </si>
  <si>
    <t>519595082</t>
  </si>
  <si>
    <t>COSTOS PROYECTOS CONSULTORIA</t>
  </si>
  <si>
    <t>Total DIVERSOS</t>
  </si>
  <si>
    <t>5199</t>
  </si>
  <si>
    <t>51991001</t>
  </si>
  <si>
    <t>51991003</t>
  </si>
  <si>
    <t>Total PROVISIONES</t>
  </si>
  <si>
    <t>5305</t>
  </si>
  <si>
    <t>53050501</t>
  </si>
  <si>
    <t>Gastos bancarios</t>
  </si>
  <si>
    <t>53051501</t>
  </si>
  <si>
    <t>Cheques y chequeras</t>
  </si>
  <si>
    <t>53051502</t>
  </si>
  <si>
    <t>Consignacion nacional</t>
  </si>
  <si>
    <t>53051503</t>
  </si>
  <si>
    <t>Tarjetas de credito</t>
  </si>
  <si>
    <t>53051505</t>
  </si>
  <si>
    <t>Traslado de fondos</t>
  </si>
  <si>
    <t>53051506</t>
  </si>
  <si>
    <t>Otras comisiones</t>
  </si>
  <si>
    <t>53052001</t>
  </si>
  <si>
    <t>Intereses</t>
  </si>
  <si>
    <t>Total GASTOS FINANCIEROS</t>
  </si>
  <si>
    <t>5315</t>
  </si>
  <si>
    <t>53151501</t>
  </si>
  <si>
    <t>Costos y gastos ejercicios ant</t>
  </si>
  <si>
    <t>53151503</t>
  </si>
  <si>
    <t>Gastos ant_ Cartera</t>
  </si>
  <si>
    <t>53151507</t>
  </si>
  <si>
    <t>Gastos ant_ Otros</t>
  </si>
  <si>
    <t>53152001</t>
  </si>
  <si>
    <t>Total GASTOS EXTRAORDINARIOS</t>
  </si>
  <si>
    <t>53109501</t>
  </si>
  <si>
    <t>Inventario Tienda</t>
  </si>
  <si>
    <t>Total PERDIDA VENTA Y RETIRO BIENES</t>
  </si>
  <si>
    <t>Total 5</t>
  </si>
  <si>
    <t>6</t>
  </si>
  <si>
    <t>6160</t>
  </si>
  <si>
    <t>#N/A</t>
  </si>
  <si>
    <t>616095</t>
  </si>
  <si>
    <t>Inventario Tienda Javeriana</t>
  </si>
  <si>
    <t>Total #N/A</t>
  </si>
  <si>
    <t>Total 6</t>
  </si>
  <si>
    <t>1508</t>
  </si>
  <si>
    <t>CONSTRUCCIONES EN CURSO</t>
  </si>
  <si>
    <t>15080501</t>
  </si>
  <si>
    <t>Total 1508</t>
  </si>
  <si>
    <t>1520</t>
  </si>
  <si>
    <t>MAQUINARIA Y EQUIPO</t>
  </si>
  <si>
    <t>15200501</t>
  </si>
  <si>
    <t>15201001</t>
  </si>
  <si>
    <t>Equipos especiales</t>
  </si>
  <si>
    <t>Total 1520</t>
  </si>
  <si>
    <t>1524</t>
  </si>
  <si>
    <t>EQUIPO DE OFICINA</t>
  </si>
  <si>
    <t>15240501</t>
  </si>
  <si>
    <t>Muebles y enseres</t>
  </si>
  <si>
    <t>Total 1524</t>
  </si>
  <si>
    <t>1528</t>
  </si>
  <si>
    <t>EQUIPO COMPUTACION Y COMUNICAC</t>
  </si>
  <si>
    <t>15280501</t>
  </si>
  <si>
    <t>Equipos procesamiento de datos</t>
  </si>
  <si>
    <t>Total 1528</t>
  </si>
  <si>
    <t>1512</t>
  </si>
  <si>
    <t>MONTAJE MAQUINARIA Y EQUIPOS</t>
  </si>
  <si>
    <t>15121501</t>
  </si>
  <si>
    <t>Total 1512</t>
  </si>
  <si>
    <t>Semestre</t>
  </si>
  <si>
    <t>Periodos de facturación</t>
  </si>
  <si>
    <t>Valor Matrícula</t>
  </si>
  <si>
    <t>% Segunda Fecha de Pago</t>
  </si>
  <si>
    <t>Valor Segunda Fecha de Pago</t>
  </si>
  <si>
    <t>% Tercera Fecha de Pago</t>
  </si>
  <si>
    <t>Valor Tercera Fecha de Pago</t>
  </si>
  <si>
    <t xml:space="preserve">FACULTAD DE CIENCIAS ECONOMICAS Y ADMINISTRATIVAS </t>
  </si>
  <si>
    <t>CONTADURÍA  NOCTURNA</t>
  </si>
  <si>
    <t>Semestral</t>
  </si>
  <si>
    <t>CONTADURÍA DIURNA</t>
  </si>
  <si>
    <t>ADMINISTRACIÓN DE EMPRESAS DIURNA 1° Semestre</t>
  </si>
  <si>
    <t>ADMINISTRACIÓN DE EMPRESAS DIURNA 2° a 10° Semestre</t>
  </si>
  <si>
    <t>ECONOMÍA 1° Semestre</t>
  </si>
  <si>
    <t>ECONOMÍA 2° a 10° Semestre</t>
  </si>
  <si>
    <t>ADMINISTRACIÓN DE EMPRESAS NOCTURNA 1° Semestre</t>
  </si>
  <si>
    <t>ADMINISTRACIÓN DE EMPRESAS NOCTURNA 2° a 10° Semestre</t>
  </si>
  <si>
    <t>NEGOCIOS INTERNACIONALES 1° Semestre</t>
  </si>
  <si>
    <t>NEGOCIOS INTERNACIONALES 2° a 10° Semestre</t>
  </si>
  <si>
    <t xml:space="preserve">FACULTAD DE INGENIERIA </t>
  </si>
  <si>
    <t>MATEMÁTICAS APLICADAS</t>
  </si>
  <si>
    <t>FACULTAD DE HUMANIDADES Y CIENCIAS SOCIALES</t>
  </si>
  <si>
    <t>DERECHO  1° Semestre</t>
  </si>
  <si>
    <t>DERECHO  2° a 10° Semestre</t>
  </si>
  <si>
    <t>CIENCIAS POLÍTICAS</t>
  </si>
  <si>
    <t xml:space="preserve">COMUNICACIÓN </t>
  </si>
  <si>
    <t>DISEÑO DE COMUNICACIÓN VISUAL</t>
  </si>
  <si>
    <t>ARQUITECTURA</t>
  </si>
  <si>
    <t>FACULTAD DE CIENCIAS DE LA SALUD</t>
  </si>
  <si>
    <t>MEDICINA 1° Semestre</t>
  </si>
  <si>
    <t>MEDICINA 2° a 12° Semestre</t>
  </si>
  <si>
    <t xml:space="preserve">ESP. GERENCIA SOCIAL </t>
  </si>
  <si>
    <t>ESP. EN FINANZAS</t>
  </si>
  <si>
    <t>ESP. EN GESTIÓN TRIBUTARIA</t>
  </si>
  <si>
    <t>ESP. ADMINISTRACIÓN EN SALUD</t>
  </si>
  <si>
    <t>ESP. MERCADEO</t>
  </si>
  <si>
    <t>ESP.  CONTABILIDAD FINANCIERA INTERNACIONAL</t>
  </si>
  <si>
    <t>ESP. EN NEGOCIOS INTERNACIONALES</t>
  </si>
  <si>
    <t>MAESTRÍA EN ADMINISTRACIÓN DE EMPRESAS</t>
  </si>
  <si>
    <t>MAESTRÍA EN ADMÓN. DE EMPRESAS MOD. EJECUTIVA</t>
  </si>
  <si>
    <t>MBA PASTO COHORTE NUEVA 2016</t>
  </si>
  <si>
    <t>MBA PASTO COHORTE APERTURADA EN 2015</t>
  </si>
  <si>
    <t>MBA PERERIA COHORTE NUEVA 2016</t>
  </si>
  <si>
    <t>MBA PEREIRA COHORTE APERTURADA EN 2015</t>
  </si>
  <si>
    <t>MAESTRÍA EN ECONOMÍA *</t>
  </si>
  <si>
    <t>MAESTRIA EN FINANZAS</t>
  </si>
  <si>
    <t>MAESTRIA EN MERCADEO</t>
  </si>
  <si>
    <t>ESP. SIST. DE INGENIERÍA</t>
  </si>
  <si>
    <t>ESP. GERENCIA DE CONSTRUCCIÓN</t>
  </si>
  <si>
    <t>ESP. LOGÍSTICA INTEGRAL</t>
  </si>
  <si>
    <t>ESP. EN INGENIERÍA DE LA CALIDAD</t>
  </si>
  <si>
    <t>MAESTRÍA EN INGENIERÍA</t>
  </si>
  <si>
    <t>MAESTRIA EN INGENIERIA CIVIL</t>
  </si>
  <si>
    <t>DOCTORADO EN INGENIERIA</t>
  </si>
  <si>
    <t>ESP. EN CULTURA DE PAZ. DIH</t>
  </si>
  <si>
    <t>ESP. EN DERECHO COMERCIAL</t>
  </si>
  <si>
    <t>ESP. EN PROCESOS HUMANOS Y DESARROLLO ORG.</t>
  </si>
  <si>
    <t>ESP. NEUROPSICOLOGÍA INFANTIL</t>
  </si>
  <si>
    <t>ESP. EN SEGURIDAD SOCIAL</t>
  </si>
  <si>
    <t>MAESTRÍA EN FAMILIA</t>
  </si>
  <si>
    <t>MAESTRÍA EN DERECHOS HUMANOS</t>
  </si>
  <si>
    <t>MAESTRIA EN DERECHO EMPRESARIAL</t>
  </si>
  <si>
    <t>MAESTRIA EN SICOLOGIA DE LA SALUD</t>
  </si>
  <si>
    <t>MAESTRIA EN SALUD PUBLICA</t>
  </si>
  <si>
    <t xml:space="preserve">OTROS CONCEPTOS </t>
  </si>
  <si>
    <t>Tarifa 2015</t>
  </si>
  <si>
    <t>Variacion %</t>
  </si>
  <si>
    <t>EXÁMENES DE VALIDACIÓN</t>
  </si>
  <si>
    <t>SUPLETORIOS PARCIALES Y FINALES</t>
  </si>
  <si>
    <t>CERTIFICADOS DE ESTUDIOS</t>
  </si>
  <si>
    <t>CERTIFICADOS DE NOTAS</t>
  </si>
  <si>
    <t>CERTIFICADOS DE CONTENIDOS</t>
  </si>
  <si>
    <t>CERTIFICADOS FINANCIEROS</t>
  </si>
  <si>
    <t>CERTIFICADOS LABORALES</t>
  </si>
  <si>
    <t>DERECHOS DE GRADO</t>
  </si>
  <si>
    <t>REPOSICIÓN DE CARNÉ PARA ESTUDIANTES</t>
  </si>
  <si>
    <t>MULTAS BIBLIOTECA, AUDIOV. Y LAB.</t>
  </si>
  <si>
    <t>MULTA LIBROS DE RESERVA</t>
  </si>
  <si>
    <t>HOJAS DE CANCELACIÓN DE ASIGNATURAS</t>
  </si>
  <si>
    <t>REVISIÓN DE EXÁMENES PREGRADO</t>
  </si>
  <si>
    <t>ACTAS DE GRADO (COPIA)</t>
  </si>
  <si>
    <t>INSCRIPCIÓN</t>
  </si>
  <si>
    <t>DIPLOMA EN ESPAÑOL (COPIA)</t>
  </si>
  <si>
    <t>REPOSICIÓN DE CARNÉ PARA EMPLEADOS</t>
  </si>
  <si>
    <t>2016 - 1</t>
  </si>
  <si>
    <t>2016 - 2</t>
  </si>
  <si>
    <t>Acompañamiento de los proyectos incluidos en el proceso de regionalización de la compañía de Jesús</t>
  </si>
  <si>
    <t>Fondo San Francisco Javier Convocatorias de incidencia y proyección social para proyectos "Currículo y Comunidad"</t>
  </si>
  <si>
    <t>Auxilio de matrícula de hijos de profesores y empleados administrativos de tiempo completo</t>
  </si>
  <si>
    <t>Programas de fortalecimiento de dimensiones organizacionales de roll y técnicas.</t>
  </si>
  <si>
    <t>Oferta de experiencias de espiritualidad (travesía de Javier + retiros espirituales)</t>
  </si>
  <si>
    <t>Programa de formación Proceso Enseñanza - Aprendizaje, Producción intelectual, Competencias y Tecnologías de la información.</t>
  </si>
  <si>
    <t>Aspectos salariales (Nivelación salarial profesores y colaboradores)</t>
  </si>
  <si>
    <t>Ampliación de segundo piso registro académico</t>
  </si>
  <si>
    <t>Construcción de un bebedero en zona verde Casa Loyola</t>
  </si>
  <si>
    <t xml:space="preserve">Daño en fachada </t>
  </si>
  <si>
    <t>Mejoramiento de espacio</t>
  </si>
  <si>
    <t>Mejoramiento de red contra incendios</t>
  </si>
  <si>
    <t>Ampliación de vestidores en el CDL</t>
  </si>
  <si>
    <t>Mejoramiento de iluminación</t>
  </si>
  <si>
    <t>Nuevo Edificio de Imbanáco</t>
  </si>
  <si>
    <t>Nuevo Edificio de Laboratorios</t>
  </si>
  <si>
    <t>Nuevos Senderos Peatonales</t>
  </si>
  <si>
    <t>Remodelación de baños</t>
  </si>
  <si>
    <t>Remodelación Edificio Administrativo</t>
  </si>
  <si>
    <t>Software (Renovación Campus Agreement)</t>
  </si>
  <si>
    <t>Software (Servidores para Backup)</t>
  </si>
  <si>
    <t>Otro Hardware (Renovación de Firewall)</t>
  </si>
  <si>
    <t>Inalámbrica (Compra de Arquitectura Exinda (Administración del ancho de banda para navegación de internet))</t>
  </si>
  <si>
    <t>Inalámbrica (Compra de Access Point (Red Inalámbrica))</t>
  </si>
  <si>
    <t>Otro Hardware (Renovación de Servidores)</t>
  </si>
  <si>
    <t xml:space="preserve">Movilidad Académica estudiantes Negocios Internacionales </t>
  </si>
  <si>
    <t>Movilidad Académica otros estudiantes</t>
  </si>
  <si>
    <t>Programa de Inmersión en ingles</t>
  </si>
  <si>
    <t>Autoevaluación de Programas</t>
  </si>
  <si>
    <t>Data Centro (Bogotá)</t>
  </si>
  <si>
    <t>Adecuación de teatrino</t>
  </si>
  <si>
    <t>Adecuación de zona para camino</t>
  </si>
  <si>
    <t xml:space="preserve">Ampliación del Gimnasio: se presenta hacinamiento en horarios y por temporadas. </t>
  </si>
  <si>
    <t>Nuevo área de SS OO</t>
  </si>
  <si>
    <t>Reparación de dinteles en mal estado</t>
  </si>
  <si>
    <t>Paimentación via contigua al CDL</t>
  </si>
  <si>
    <t>Inversión en activos</t>
  </si>
  <si>
    <t>Maquinaria y Equipo</t>
  </si>
  <si>
    <t>Otros equipos de tecnología y comunicaicón</t>
  </si>
  <si>
    <t>Ampliación del sistema actual Cámaras</t>
  </si>
  <si>
    <t>Programa de Becas</t>
  </si>
  <si>
    <t>Apoyo para la consecución de recursos externos para los proyectos de investigación</t>
  </si>
  <si>
    <t>Gastos Operativos</t>
  </si>
  <si>
    <t>P R E S U P U E S T O</t>
  </si>
  <si>
    <t>Numero de estudiantes regulares</t>
  </si>
  <si>
    <t>Numero de estudiantes  Neos</t>
  </si>
  <si>
    <t>A  N  Á  L  I  S  I  S       I  P  C</t>
  </si>
  <si>
    <t>Ingresos sin incremento</t>
  </si>
  <si>
    <t>Ingresos con incremento IPC 5.89%</t>
  </si>
  <si>
    <t>mayor/menor valor</t>
  </si>
  <si>
    <t>Total Mayor/menor Valor</t>
  </si>
  <si>
    <t>Ingreso proyectado</t>
  </si>
  <si>
    <t>Total Ingreso proyectado</t>
  </si>
  <si>
    <t>Pontificia Universidad Javeriana</t>
  </si>
  <si>
    <t>Contenido</t>
  </si>
  <si>
    <t>Valor de los proyectos 2016</t>
  </si>
  <si>
    <t>Presupuesto aprobado 2016</t>
  </si>
  <si>
    <t>Recursos para inversiones 2016</t>
  </si>
  <si>
    <t>Otros conceptos 2015-2016</t>
  </si>
  <si>
    <t>Incremento en valores de matrícula y demás derechos pecuniarios - Anexo Seccional Cali</t>
  </si>
  <si>
    <t>Proyectos 2016</t>
  </si>
  <si>
    <t>RECURSOS PARA INVERSIONES 2016</t>
  </si>
  <si>
    <t>PONTIFICIA UNIVERSIDAD JAVERIANA  - SECCIONAL CALI</t>
  </si>
  <si>
    <t>PONTIFICIA UNIVERSIDAD JAVERIANA - SECCIONAL CALI</t>
  </si>
  <si>
    <t xml:space="preserve">Otros Conceptos 2015-2016 </t>
  </si>
  <si>
    <t>TOTAL PREGRADO</t>
  </si>
  <si>
    <t>% PROMEDIO DE INCREMENTO DE MATRÍCULAS PREGRADO</t>
  </si>
  <si>
    <t>-</t>
  </si>
  <si>
    <t xml:space="preserve">Valores de matrícula 2016 </t>
  </si>
  <si>
    <t>PREGRADO</t>
  </si>
  <si>
    <t>POSGRADO</t>
  </si>
  <si>
    <t>TOTAL POSGRADO</t>
  </si>
  <si>
    <t>TOTAL PONTIFICIA UNIVERSIDAD JAVERIANA</t>
  </si>
  <si>
    <t>% PROMEDIO DE INCREMENTO DE MATRÍCULAS PUJ SECCIONAL CALI</t>
  </si>
  <si>
    <t>Valores de matrícula 2016</t>
  </si>
  <si>
    <t>Volver al menú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</si>
</sst>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#,##0.0"/>
    <numFmt numFmtId="168" formatCode="_(* #,##0_);_(* \(#,##0\);_(* &quot;-&quot;??_);_(@_)"/>
    <numFmt numFmtId="169" formatCode="_-&quot;$&quot;* #,##0_-;\-&quot;$&quot;* #,##0_-;_-&quot;$&quot;* &quot;-&quot;??_-;_-@_-"/>
    <numFmt numFmtId="170" formatCode="0.0%"/>
    <numFmt numFmtId="171" formatCode="&quot;$&quot;#,##0"/>
    <numFmt numFmtId="172" formatCode="_(&quot;$&quot;\ * #,##0_);_(&quot;$&quot;\ * \(#,##0\);_(&quot;$&quot;\ * &quot;-&quot;??_);_(@_)"/>
    <numFmt numFmtId="173" formatCode="&quot;$&quot;\ #,##0.0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8"/>
      <color rgb="FF00206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62A1"/>
      <name val="Verdana"/>
      <family val="2"/>
    </font>
    <font>
      <sz val="14"/>
      <color rgb="FF0062A1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4" fillId="0" borderId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8" borderId="0">
      <alignment horizontal="left" vertical="center" indent="1"/>
    </xf>
    <xf numFmtId="0" fontId="3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6" fillId="0" borderId="0" xfId="2"/>
    <xf numFmtId="168" fontId="0" fillId="0" borderId="0" xfId="1" applyNumberFormat="1" applyFont="1"/>
    <xf numFmtId="0" fontId="16" fillId="0" borderId="0" xfId="3" applyFont="1" applyFill="1" applyBorder="1" applyAlignment="1">
      <alignment horizontal="left"/>
    </xf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3" borderId="0" xfId="0" applyFill="1" applyBorder="1"/>
    <xf numFmtId="3" fontId="0" fillId="3" borderId="0" xfId="0" applyNumberFormat="1" applyFill="1" applyBorder="1"/>
    <xf numFmtId="0" fontId="0" fillId="5" borderId="0" xfId="0" applyFill="1" applyBorder="1"/>
    <xf numFmtId="3" fontId="0" fillId="5" borderId="0" xfId="0" applyNumberFormat="1" applyFill="1" applyBorder="1"/>
    <xf numFmtId="0" fontId="0" fillId="0" borderId="26" xfId="0" applyBorder="1"/>
    <xf numFmtId="0" fontId="0" fillId="5" borderId="26" xfId="0" applyFill="1" applyBorder="1"/>
    <xf numFmtId="0" fontId="0" fillId="5" borderId="32" xfId="0" applyFill="1" applyBorder="1"/>
    <xf numFmtId="0" fontId="0" fillId="0" borderId="30" xfId="0" applyBorder="1"/>
    <xf numFmtId="0" fontId="0" fillId="5" borderId="30" xfId="0" applyFill="1" applyBorder="1"/>
    <xf numFmtId="0" fontId="0" fillId="5" borderId="23" xfId="0" applyFill="1" applyBorder="1"/>
    <xf numFmtId="0" fontId="0" fillId="3" borderId="30" xfId="0" applyFill="1" applyBorder="1"/>
    <xf numFmtId="0" fontId="20" fillId="4" borderId="33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/>
    </xf>
    <xf numFmtId="0" fontId="0" fillId="5" borderId="36" xfId="0" applyFill="1" applyBorder="1"/>
    <xf numFmtId="3" fontId="0" fillId="5" borderId="36" xfId="0" applyNumberFormat="1" applyFill="1" applyBorder="1"/>
    <xf numFmtId="0" fontId="20" fillId="0" borderId="35" xfId="0" applyFont="1" applyBorder="1"/>
    <xf numFmtId="3" fontId="20" fillId="0" borderId="35" xfId="0" applyNumberFormat="1" applyFont="1" applyBorder="1"/>
    <xf numFmtId="0" fontId="13" fillId="0" borderId="0" xfId="3" applyFont="1" applyBorder="1"/>
    <xf numFmtId="0" fontId="13" fillId="0" borderId="0" xfId="3" applyFont="1" applyBorder="1" applyAlignment="1">
      <alignment horizontal="center"/>
    </xf>
    <xf numFmtId="169" fontId="15" fillId="0" borderId="0" xfId="6" applyNumberFormat="1" applyFont="1" applyBorder="1"/>
    <xf numFmtId="170" fontId="13" fillId="0" borderId="0" xfId="7" applyNumberFormat="1" applyFont="1" applyBorder="1" applyAlignment="1">
      <alignment horizontal="center"/>
    </xf>
    <xf numFmtId="169" fontId="13" fillId="0" borderId="0" xfId="6" applyNumberFormat="1" applyFont="1" applyBorder="1"/>
    <xf numFmtId="0" fontId="18" fillId="0" borderId="0" xfId="3" applyFont="1"/>
    <xf numFmtId="0" fontId="14" fillId="0" borderId="0" xfId="8"/>
    <xf numFmtId="10" fontId="14" fillId="0" borderId="0" xfId="8" applyNumberFormat="1"/>
    <xf numFmtId="0" fontId="14" fillId="0" borderId="0" xfId="8" applyFill="1"/>
    <xf numFmtId="10" fontId="14" fillId="0" borderId="0" xfId="8" applyNumberFormat="1" applyFill="1"/>
    <xf numFmtId="0" fontId="16" fillId="0" borderId="0" xfId="3" applyFont="1" applyFill="1" applyBorder="1" applyAlignment="1">
      <alignment horizontal="center"/>
    </xf>
    <xf numFmtId="0" fontId="14" fillId="0" borderId="38" xfId="8" applyBorder="1" applyAlignment="1">
      <alignment wrapText="1"/>
    </xf>
    <xf numFmtId="169" fontId="14" fillId="0" borderId="2" xfId="8" applyNumberFormat="1" applyBorder="1"/>
    <xf numFmtId="169" fontId="14" fillId="0" borderId="3" xfId="8" applyNumberFormat="1" applyBorder="1"/>
    <xf numFmtId="10" fontId="14" fillId="0" borderId="39" xfId="7" applyNumberFormat="1" applyBorder="1"/>
    <xf numFmtId="0" fontId="14" fillId="0" borderId="19" xfId="8" applyBorder="1" applyAlignment="1">
      <alignment wrapText="1"/>
    </xf>
    <xf numFmtId="169" fontId="14" fillId="0" borderId="1" xfId="8" applyNumberFormat="1" applyBorder="1"/>
    <xf numFmtId="169" fontId="14" fillId="0" borderId="15" xfId="8" applyNumberFormat="1" applyBorder="1"/>
    <xf numFmtId="10" fontId="14" fillId="0" borderId="29" xfId="7" applyNumberFormat="1" applyBorder="1"/>
    <xf numFmtId="0" fontId="14" fillId="0" borderId="20" xfId="8" applyBorder="1" applyAlignment="1">
      <alignment wrapText="1"/>
    </xf>
    <xf numFmtId="169" fontId="14" fillId="0" borderId="4" xfId="8" applyNumberFormat="1" applyBorder="1"/>
    <xf numFmtId="169" fontId="14" fillId="0" borderId="5" xfId="8" applyNumberFormat="1" applyBorder="1"/>
    <xf numFmtId="10" fontId="14" fillId="0" borderId="40" xfId="7" applyNumberFormat="1" applyBorder="1"/>
    <xf numFmtId="0" fontId="19" fillId="0" borderId="0" xfId="3" applyFont="1" applyAlignment="1">
      <alignment horizontal="center" vertical="center"/>
    </xf>
    <xf numFmtId="168" fontId="23" fillId="0" borderId="1" xfId="0" applyNumberFormat="1" applyFont="1" applyBorder="1" applyAlignment="1">
      <alignment horizontal="center"/>
    </xf>
    <xf numFmtId="172" fontId="23" fillId="0" borderId="1" xfId="9" applyNumberFormat="1" applyFont="1" applyBorder="1" applyAlignment="1">
      <alignment horizontal="center"/>
    </xf>
    <xf numFmtId="3" fontId="20" fillId="3" borderId="48" xfId="0" applyNumberFormat="1" applyFont="1" applyFill="1" applyBorder="1"/>
    <xf numFmtId="173" fontId="0" fillId="0" borderId="0" xfId="0" applyNumberFormat="1"/>
    <xf numFmtId="3" fontId="3" fillId="0" borderId="48" xfId="0" applyNumberFormat="1" applyFont="1" applyBorder="1"/>
    <xf numFmtId="172" fontId="13" fillId="0" borderId="0" xfId="3" applyNumberFormat="1" applyFont="1" applyBorder="1"/>
    <xf numFmtId="172" fontId="23" fillId="0" borderId="0" xfId="9" applyNumberFormat="1" applyFont="1" applyBorder="1" applyAlignment="1">
      <alignment horizontal="center"/>
    </xf>
    <xf numFmtId="172" fontId="13" fillId="0" borderId="1" xfId="3" applyNumberFormat="1" applyFont="1" applyBorder="1"/>
    <xf numFmtId="10" fontId="13" fillId="0" borderId="1" xfId="10" applyNumberFormat="1" applyFont="1" applyBorder="1"/>
    <xf numFmtId="164" fontId="13" fillId="0" borderId="1" xfId="3" applyNumberFormat="1" applyFont="1" applyBorder="1"/>
    <xf numFmtId="0" fontId="23" fillId="0" borderId="0" xfId="0" applyFont="1" applyBorder="1" applyAlignment="1">
      <alignment horizontal="left" indent="2"/>
    </xf>
    <xf numFmtId="168" fontId="23" fillId="0" borderId="0" xfId="0" applyNumberFormat="1" applyFont="1" applyBorder="1" applyAlignment="1">
      <alignment horizontal="center"/>
    </xf>
    <xf numFmtId="168" fontId="22" fillId="0" borderId="0" xfId="0" applyNumberFormat="1" applyFont="1" applyBorder="1" applyAlignment="1">
      <alignment horizontal="center"/>
    </xf>
    <xf numFmtId="172" fontId="22" fillId="0" borderId="0" xfId="9" applyNumberFormat="1" applyFont="1" applyBorder="1" applyAlignment="1">
      <alignment horizontal="center"/>
    </xf>
    <xf numFmtId="168" fontId="13" fillId="0" borderId="0" xfId="3" applyNumberFormat="1" applyFont="1" applyBorder="1"/>
    <xf numFmtId="0" fontId="22" fillId="0" borderId="0" xfId="0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indent="2"/>
    </xf>
    <xf numFmtId="0" fontId="26" fillId="2" borderId="0" xfId="0" applyFont="1" applyFill="1" applyBorder="1"/>
    <xf numFmtId="0" fontId="26" fillId="2" borderId="0" xfId="0" applyFont="1" applyFill="1" applyBorder="1" applyAlignment="1"/>
    <xf numFmtId="0" fontId="26" fillId="7" borderId="0" xfId="0" applyFont="1" applyFill="1" applyBorder="1" applyAlignment="1"/>
    <xf numFmtId="0" fontId="27" fillId="2" borderId="0" xfId="0" applyFont="1" applyFill="1" applyBorder="1"/>
    <xf numFmtId="0" fontId="28" fillId="2" borderId="0" xfId="0" applyFont="1" applyFill="1" applyBorder="1"/>
    <xf numFmtId="0" fontId="29" fillId="8" borderId="0" xfId="11">
      <alignment horizontal="left" vertical="center" indent="1"/>
    </xf>
    <xf numFmtId="0" fontId="30" fillId="9" borderId="50" xfId="12" applyFill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7" fontId="1" fillId="2" borderId="28" xfId="0" applyNumberFormat="1" applyFont="1" applyFill="1" applyBorder="1" applyAlignment="1">
      <alignment horizontal="center" vertical="center"/>
    </xf>
    <xf numFmtId="0" fontId="0" fillId="2" borderId="12" xfId="0" applyFont="1" applyFill="1" applyBorder="1"/>
    <xf numFmtId="0" fontId="21" fillId="2" borderId="22" xfId="0" applyFont="1" applyFill="1" applyBorder="1" applyAlignment="1">
      <alignment vertical="center" wrapText="1"/>
    </xf>
    <xf numFmtId="17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167" fontId="0" fillId="2" borderId="3" xfId="0" applyNumberFormat="1" applyFont="1" applyFill="1" applyBorder="1" applyAlignment="1">
      <alignment horizontal="center" vertical="center"/>
    </xf>
    <xf numFmtId="0" fontId="0" fillId="2" borderId="14" xfId="0" applyFont="1" applyFill="1" applyBorder="1"/>
    <xf numFmtId="0" fontId="2" fillId="2" borderId="11" xfId="0" applyFont="1" applyFill="1" applyBorder="1" applyAlignment="1">
      <alignment horizontal="justify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167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/>
    <xf numFmtId="0" fontId="21" fillId="2" borderId="27" xfId="0" applyFont="1" applyFill="1" applyBorder="1" applyAlignment="1">
      <alignment vertical="center" wrapText="1"/>
    </xf>
    <xf numFmtId="17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/>
    <xf numFmtId="167" fontId="0" fillId="2" borderId="5" xfId="0" applyNumberFormat="1" applyFont="1" applyFill="1" applyBorder="1" applyAlignment="1">
      <alignment horizontal="center" vertical="center"/>
    </xf>
    <xf numFmtId="167" fontId="1" fillId="2" borderId="18" xfId="0" applyNumberFormat="1" applyFont="1" applyFill="1" applyBorder="1" applyAlignment="1">
      <alignment horizontal="center" vertical="center"/>
    </xf>
    <xf numFmtId="17" fontId="7" fillId="2" borderId="32" xfId="0" applyNumberFormat="1" applyFont="1" applyFill="1" applyBorder="1" applyAlignment="1">
      <alignment horizontal="center" vertical="center"/>
    </xf>
    <xf numFmtId="0" fontId="0" fillId="2" borderId="44" xfId="0" applyFont="1" applyFill="1" applyBorder="1"/>
    <xf numFmtId="0" fontId="2" fillId="2" borderId="45" xfId="0" applyFont="1" applyFill="1" applyBorder="1" applyAlignment="1">
      <alignment horizontal="justify" vertical="center" wrapText="1"/>
    </xf>
    <xf numFmtId="17" fontId="7" fillId="2" borderId="26" xfId="0" applyNumberFormat="1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1" xfId="0" applyFont="1" applyFill="1" applyBorder="1"/>
    <xf numFmtId="167" fontId="0" fillId="2" borderId="46" xfId="0" applyNumberFormat="1" applyFont="1" applyFill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justify" vertical="center" wrapText="1"/>
    </xf>
    <xf numFmtId="171" fontId="1" fillId="2" borderId="8" xfId="0" applyNumberFormat="1" applyFont="1" applyFill="1" applyBorder="1" applyAlignment="1">
      <alignment horizontal="center" vertical="center"/>
    </xf>
    <xf numFmtId="0" fontId="0" fillId="2" borderId="43" xfId="0" applyFont="1" applyFill="1" applyBorder="1"/>
    <xf numFmtId="17" fontId="0" fillId="2" borderId="32" xfId="0" applyNumberFormat="1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2" xfId="0" applyFont="1" applyFill="1" applyBorder="1"/>
    <xf numFmtId="167" fontId="0" fillId="2" borderId="4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left" vertical="center" wrapText="1"/>
    </xf>
    <xf numFmtId="17" fontId="0" fillId="2" borderId="31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justify" vertical="center" wrapText="1"/>
    </xf>
    <xf numFmtId="0" fontId="2" fillId="2" borderId="36" xfId="0" applyFont="1" applyFill="1" applyBorder="1" applyAlignment="1">
      <alignment horizontal="justify" vertical="center" wrapText="1"/>
    </xf>
    <xf numFmtId="0" fontId="2" fillId="2" borderId="25" xfId="0" applyFont="1" applyFill="1" applyBorder="1" applyAlignment="1">
      <alignment horizontal="justify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justify" vertical="center" wrapText="1"/>
    </xf>
    <xf numFmtId="17" fontId="7" fillId="2" borderId="31" xfId="0" applyNumberFormat="1" applyFont="1" applyFill="1" applyBorder="1" applyAlignment="1">
      <alignment horizontal="center" vertical="center"/>
    </xf>
    <xf numFmtId="0" fontId="1" fillId="2" borderId="7" xfId="0" applyFont="1" applyFill="1" applyBorder="1"/>
    <xf numFmtId="0" fontId="2" fillId="2" borderId="24" xfId="0" applyFont="1" applyFill="1" applyBorder="1" applyAlignment="1">
      <alignment horizontal="justify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21" xfId="0" applyFont="1" applyFill="1" applyBorder="1"/>
    <xf numFmtId="0" fontId="0" fillId="2" borderId="41" xfId="0" applyFont="1" applyFill="1" applyBorder="1"/>
    <xf numFmtId="167" fontId="4" fillId="2" borderId="4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6" borderId="1" xfId="0" applyFill="1" applyBorder="1"/>
    <xf numFmtId="3" fontId="0" fillId="6" borderId="1" xfId="0" applyNumberFormat="1" applyFill="1" applyBorder="1"/>
    <xf numFmtId="0" fontId="16" fillId="2" borderId="37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 wrapText="1"/>
    </xf>
    <xf numFmtId="0" fontId="16" fillId="2" borderId="7" xfId="3" applyFont="1" applyFill="1" applyBorder="1" applyAlignment="1">
      <alignment horizontal="center" vertical="center" wrapText="1"/>
    </xf>
    <xf numFmtId="169" fontId="31" fillId="2" borderId="8" xfId="6" applyNumberFormat="1" applyFont="1" applyFill="1" applyBorder="1" applyAlignment="1">
      <alignment horizontal="center" vertical="center" wrapText="1"/>
    </xf>
    <xf numFmtId="170" fontId="31" fillId="2" borderId="7" xfId="7" applyNumberFormat="1" applyFont="1" applyFill="1" applyBorder="1" applyAlignment="1">
      <alignment horizontal="center" vertical="center" wrapText="1"/>
    </xf>
    <xf numFmtId="169" fontId="31" fillId="2" borderId="7" xfId="6" applyNumberFormat="1" applyFont="1" applyFill="1" applyBorder="1" applyAlignment="1">
      <alignment horizontal="center" vertical="center" wrapText="1"/>
    </xf>
    <xf numFmtId="172" fontId="23" fillId="0" borderId="31" xfId="9" applyNumberFormat="1" applyFont="1" applyBorder="1" applyAlignment="1">
      <alignment horizontal="center"/>
    </xf>
    <xf numFmtId="164" fontId="13" fillId="0" borderId="31" xfId="3" applyNumberFormat="1" applyFont="1" applyBorder="1"/>
    <xf numFmtId="169" fontId="18" fillId="0" borderId="1" xfId="6" applyNumberFormat="1" applyFont="1" applyFill="1" applyBorder="1" applyAlignment="1">
      <alignment horizontal="right"/>
    </xf>
    <xf numFmtId="170" fontId="18" fillId="0" borderId="1" xfId="7" applyNumberFormat="1" applyFont="1" applyBorder="1" applyAlignment="1">
      <alignment horizontal="center"/>
    </xf>
    <xf numFmtId="169" fontId="18" fillId="0" borderId="1" xfId="6" applyNumberFormat="1" applyFont="1" applyBorder="1"/>
    <xf numFmtId="10" fontId="13" fillId="0" borderId="1" xfId="7" applyNumberFormat="1" applyFont="1" applyBorder="1"/>
    <xf numFmtId="0" fontId="18" fillId="0" borderId="1" xfId="0" applyFont="1" applyFill="1" applyBorder="1" applyAlignment="1">
      <alignment horizontal="center"/>
    </xf>
    <xf numFmtId="10" fontId="13" fillId="0" borderId="1" xfId="7" applyNumberFormat="1" applyFont="1" applyBorder="1" applyAlignment="1">
      <alignment horizontal="center"/>
    </xf>
    <xf numFmtId="169" fontId="18" fillId="0" borderId="1" xfId="0" applyNumberFormat="1" applyFont="1" applyFill="1" applyBorder="1"/>
    <xf numFmtId="0" fontId="18" fillId="0" borderId="1" xfId="0" applyFont="1" applyFill="1" applyBorder="1"/>
    <xf numFmtId="170" fontId="18" fillId="0" borderId="1" xfId="0" applyNumberFormat="1" applyFont="1" applyFill="1" applyBorder="1" applyAlignment="1">
      <alignment horizontal="center"/>
    </xf>
    <xf numFmtId="0" fontId="32" fillId="11" borderId="4" xfId="0" applyFont="1" applyFill="1" applyBorder="1" applyAlignment="1">
      <alignment horizontal="center"/>
    </xf>
    <xf numFmtId="169" fontId="18" fillId="0" borderId="31" xfId="6" applyNumberFormat="1" applyFont="1" applyFill="1" applyBorder="1" applyAlignment="1">
      <alignment horizontal="right"/>
    </xf>
    <xf numFmtId="0" fontId="32" fillId="11" borderId="5" xfId="0" applyFont="1" applyFill="1" applyBorder="1" applyAlignment="1">
      <alignment horizontal="center"/>
    </xf>
    <xf numFmtId="0" fontId="32" fillId="11" borderId="38" xfId="0" applyFont="1" applyFill="1" applyBorder="1" applyAlignment="1">
      <alignment horizontal="left" vertical="center"/>
    </xf>
    <xf numFmtId="0" fontId="32" fillId="11" borderId="20" xfId="0" applyFont="1" applyFill="1" applyBorder="1" applyAlignment="1">
      <alignment horizontal="left" vertical="center"/>
    </xf>
    <xf numFmtId="0" fontId="32" fillId="11" borderId="2" xfId="0" applyFont="1" applyFill="1" applyBorder="1" applyAlignment="1">
      <alignment horizontal="center"/>
    </xf>
    <xf numFmtId="0" fontId="32" fillId="11" borderId="3" xfId="0" applyFont="1" applyFill="1" applyBorder="1" applyAlignment="1">
      <alignment horizontal="center"/>
    </xf>
    <xf numFmtId="169" fontId="32" fillId="11" borderId="2" xfId="0" applyNumberFormat="1" applyFont="1" applyFill="1" applyBorder="1" applyAlignment="1">
      <alignment horizontal="center"/>
    </xf>
    <xf numFmtId="10" fontId="32" fillId="11" borderId="4" xfId="10" applyNumberFormat="1" applyFont="1" applyFill="1" applyBorder="1" applyAlignment="1">
      <alignment horizontal="center"/>
    </xf>
    <xf numFmtId="172" fontId="32" fillId="11" borderId="2" xfId="0" applyNumberFormat="1" applyFont="1" applyFill="1" applyBorder="1" applyAlignment="1">
      <alignment horizontal="center"/>
    </xf>
    <xf numFmtId="172" fontId="32" fillId="11" borderId="6" xfId="0" applyNumberFormat="1" applyFont="1" applyFill="1" applyBorder="1" applyAlignment="1">
      <alignment horizontal="center"/>
    </xf>
    <xf numFmtId="172" fontId="32" fillId="11" borderId="7" xfId="0" applyNumberFormat="1" applyFont="1" applyFill="1" applyBorder="1" applyAlignment="1">
      <alignment horizontal="center"/>
    </xf>
    <xf numFmtId="172" fontId="32" fillId="11" borderId="8" xfId="0" applyNumberFormat="1" applyFont="1" applyFill="1" applyBorder="1" applyAlignment="1">
      <alignment horizontal="center"/>
    </xf>
    <xf numFmtId="0" fontId="32" fillId="11" borderId="38" xfId="0" applyFont="1" applyFill="1" applyBorder="1" applyAlignment="1">
      <alignment horizontal="center"/>
    </xf>
    <xf numFmtId="172" fontId="32" fillId="11" borderId="3" xfId="0" applyNumberFormat="1" applyFont="1" applyFill="1" applyBorder="1" applyAlignment="1">
      <alignment horizontal="center"/>
    </xf>
    <xf numFmtId="0" fontId="32" fillId="11" borderId="20" xfId="0" applyFont="1" applyFill="1" applyBorder="1" applyAlignment="1">
      <alignment horizontal="center"/>
    </xf>
    <xf numFmtId="10" fontId="32" fillId="11" borderId="5" xfId="10" applyNumberFormat="1" applyFont="1" applyFill="1" applyBorder="1" applyAlignment="1">
      <alignment horizontal="center"/>
    </xf>
    <xf numFmtId="0" fontId="32" fillId="11" borderId="9" xfId="0" applyFont="1" applyFill="1" applyBorder="1" applyAlignment="1">
      <alignment vertical="center"/>
    </xf>
    <xf numFmtId="0" fontId="32" fillId="11" borderId="21" xfId="0" applyFont="1" applyFill="1" applyBorder="1" applyAlignment="1">
      <alignment vertical="center"/>
    </xf>
    <xf numFmtId="0" fontId="32" fillId="11" borderId="41" xfId="0" applyFont="1" applyFill="1" applyBorder="1" applyAlignment="1">
      <alignment vertical="center"/>
    </xf>
    <xf numFmtId="0" fontId="25" fillId="10" borderId="6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13" fillId="2" borderId="51" xfId="3" applyFont="1" applyFill="1" applyBorder="1"/>
    <xf numFmtId="0" fontId="22" fillId="2" borderId="52" xfId="0" applyFont="1" applyFill="1" applyBorder="1" applyAlignment="1">
      <alignment horizontal="center" vertical="center" wrapText="1"/>
    </xf>
    <xf numFmtId="0" fontId="33" fillId="0" borderId="38" xfId="3" applyFont="1" applyFill="1" applyBorder="1" applyAlignment="1">
      <alignment horizontal="left"/>
    </xf>
    <xf numFmtId="0" fontId="33" fillId="0" borderId="2" xfId="3" applyFont="1" applyFill="1" applyBorder="1" applyAlignment="1">
      <alignment horizontal="center"/>
    </xf>
    <xf numFmtId="0" fontId="33" fillId="0" borderId="2" xfId="3" applyFont="1" applyFill="1" applyBorder="1"/>
    <xf numFmtId="0" fontId="34" fillId="0" borderId="2" xfId="3" applyFont="1" applyBorder="1"/>
    <xf numFmtId="169" fontId="34" fillId="0" borderId="2" xfId="6" applyNumberFormat="1" applyFont="1" applyFill="1" applyBorder="1"/>
    <xf numFmtId="170" fontId="34" fillId="0" borderId="2" xfId="7" applyNumberFormat="1" applyFont="1" applyBorder="1" applyAlignment="1">
      <alignment horizontal="center"/>
    </xf>
    <xf numFmtId="169" fontId="34" fillId="0" borderId="2" xfId="6" applyNumberFormat="1" applyFont="1" applyBorder="1"/>
    <xf numFmtId="169" fontId="34" fillId="0" borderId="3" xfId="6" applyNumberFormat="1" applyFont="1" applyBorder="1"/>
    <xf numFmtId="0" fontId="34" fillId="0" borderId="0" xfId="3" applyFont="1" applyBorder="1"/>
    <xf numFmtId="0" fontId="34" fillId="0" borderId="19" xfId="3" applyFont="1" applyFill="1" applyBorder="1"/>
    <xf numFmtId="0" fontId="34" fillId="0" borderId="1" xfId="3" applyFont="1" applyFill="1" applyBorder="1" applyAlignment="1">
      <alignment horizontal="center"/>
    </xf>
    <xf numFmtId="170" fontId="34" fillId="0" borderId="1" xfId="7" applyNumberFormat="1" applyFont="1" applyFill="1" applyBorder="1" applyAlignment="1">
      <alignment horizontal="center"/>
    </xf>
    <xf numFmtId="169" fontId="34" fillId="0" borderId="1" xfId="6" applyNumberFormat="1" applyFont="1" applyFill="1" applyBorder="1" applyAlignment="1">
      <alignment horizontal="right"/>
    </xf>
    <xf numFmtId="170" fontId="34" fillId="0" borderId="1" xfId="7" applyNumberFormat="1" applyFont="1" applyBorder="1" applyAlignment="1">
      <alignment horizontal="center"/>
    </xf>
    <xf numFmtId="169" fontId="34" fillId="0" borderId="1" xfId="6" applyNumberFormat="1" applyFont="1" applyBorder="1"/>
    <xf numFmtId="169" fontId="34" fillId="0" borderId="15" xfId="6" applyNumberFormat="1" applyFont="1" applyBorder="1"/>
    <xf numFmtId="168" fontId="5" fillId="0" borderId="1" xfId="0" applyNumberFormat="1" applyFont="1" applyBorder="1" applyAlignment="1">
      <alignment horizontal="center"/>
    </xf>
    <xf numFmtId="172" fontId="5" fillId="0" borderId="1" xfId="9" applyNumberFormat="1" applyFont="1" applyBorder="1" applyAlignment="1">
      <alignment horizontal="center"/>
    </xf>
    <xf numFmtId="172" fontId="34" fillId="0" borderId="1" xfId="3" applyNumberFormat="1" applyFont="1" applyBorder="1"/>
    <xf numFmtId="164" fontId="34" fillId="0" borderId="1" xfId="3" applyNumberFormat="1" applyFont="1" applyBorder="1"/>
    <xf numFmtId="0" fontId="34" fillId="0" borderId="19" xfId="3" applyFont="1" applyFill="1" applyBorder="1" applyAlignment="1">
      <alignment vertical="center" wrapText="1"/>
    </xf>
    <xf numFmtId="0" fontId="34" fillId="0" borderId="19" xfId="3" applyFont="1" applyFill="1" applyBorder="1" applyAlignment="1">
      <alignment vertical="center"/>
    </xf>
    <xf numFmtId="0" fontId="33" fillId="0" borderId="19" xfId="3" applyFont="1" applyFill="1" applyBorder="1" applyAlignment="1">
      <alignment horizontal="left" vertical="center"/>
    </xf>
    <xf numFmtId="0" fontId="33" fillId="0" borderId="1" xfId="3" applyFont="1" applyFill="1" applyBorder="1" applyAlignment="1">
      <alignment horizontal="center"/>
    </xf>
    <xf numFmtId="168" fontId="5" fillId="0" borderId="47" xfId="0" applyNumberFormat="1" applyFont="1" applyBorder="1" applyAlignment="1">
      <alignment horizontal="center"/>
    </xf>
    <xf numFmtId="172" fontId="5" fillId="0" borderId="47" xfId="9" applyNumberFormat="1" applyFont="1" applyBorder="1" applyAlignment="1">
      <alignment horizontal="center"/>
    </xf>
    <xf numFmtId="172" fontId="34" fillId="0" borderId="0" xfId="3" applyNumberFormat="1" applyFont="1" applyBorder="1"/>
    <xf numFmtId="0" fontId="34" fillId="0" borderId="1" xfId="3" applyFont="1" applyFill="1" applyBorder="1"/>
    <xf numFmtId="168" fontId="5" fillId="0" borderId="1" xfId="0" applyNumberFormat="1" applyFont="1" applyFill="1" applyBorder="1" applyAlignment="1">
      <alignment horizontal="center"/>
    </xf>
    <xf numFmtId="172" fontId="5" fillId="0" borderId="1" xfId="9" applyNumberFormat="1" applyFont="1" applyFill="1" applyBorder="1" applyAlignment="1">
      <alignment horizontal="center"/>
    </xf>
    <xf numFmtId="0" fontId="33" fillId="0" borderId="1" xfId="3" applyFont="1" applyFill="1" applyBorder="1"/>
    <xf numFmtId="10" fontId="34" fillId="0" borderId="1" xfId="7" applyNumberFormat="1" applyFont="1" applyBorder="1"/>
    <xf numFmtId="0" fontId="34" fillId="0" borderId="1" xfId="3" applyFont="1" applyFill="1" applyBorder="1" applyAlignment="1">
      <alignment horizontal="center" vertical="center"/>
    </xf>
    <xf numFmtId="0" fontId="34" fillId="0" borderId="15" xfId="3" applyFont="1" applyFill="1" applyBorder="1" applyAlignment="1">
      <alignment horizontal="center" vertical="center"/>
    </xf>
    <xf numFmtId="0" fontId="34" fillId="0" borderId="20" xfId="3" applyFont="1" applyFill="1" applyBorder="1" applyAlignment="1">
      <alignment horizontal="left"/>
    </xf>
    <xf numFmtId="0" fontId="34" fillId="0" borderId="4" xfId="3" applyFont="1" applyFill="1" applyBorder="1" applyAlignment="1">
      <alignment horizontal="center"/>
    </xf>
    <xf numFmtId="170" fontId="34" fillId="0" borderId="4" xfId="7" applyNumberFormat="1" applyFont="1" applyBorder="1" applyAlignment="1">
      <alignment horizontal="center"/>
    </xf>
    <xf numFmtId="169" fontId="34" fillId="0" borderId="4" xfId="6" applyNumberFormat="1" applyFont="1" applyFill="1" applyBorder="1" applyAlignment="1">
      <alignment horizontal="right"/>
    </xf>
    <xf numFmtId="170" fontId="34" fillId="0" borderId="5" xfId="7" applyNumberFormat="1" applyFont="1" applyBorder="1" applyAlignment="1">
      <alignment horizontal="center"/>
    </xf>
    <xf numFmtId="0" fontId="17" fillId="0" borderId="38" xfId="0" applyFont="1" applyFill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7" fillId="0" borderId="2" xfId="0" applyFont="1" applyFill="1" applyBorder="1"/>
    <xf numFmtId="169" fontId="18" fillId="0" borderId="2" xfId="6" applyNumberFormat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8" fillId="0" borderId="2" xfId="0" applyFont="1" applyBorder="1"/>
    <xf numFmtId="0" fontId="23" fillId="0" borderId="22" xfId="0" applyFont="1" applyBorder="1" applyAlignment="1">
      <alignment horizontal="left" indent="2"/>
    </xf>
    <xf numFmtId="168" fontId="23" fillId="0" borderId="22" xfId="0" applyNumberFormat="1" applyFont="1" applyBorder="1" applyAlignment="1">
      <alignment horizontal="center"/>
    </xf>
    <xf numFmtId="172" fontId="23" fillId="0" borderId="22" xfId="9" applyNumberFormat="1" applyFont="1" applyBorder="1" applyAlignment="1">
      <alignment horizontal="center"/>
    </xf>
    <xf numFmtId="0" fontId="13" fillId="0" borderId="22" xfId="3" applyFont="1" applyBorder="1"/>
    <xf numFmtId="0" fontId="13" fillId="0" borderId="53" xfId="3" applyFont="1" applyBorder="1"/>
    <xf numFmtId="0" fontId="18" fillId="0" borderId="19" xfId="0" applyFont="1" applyFill="1" applyBorder="1" applyAlignment="1">
      <alignment vertical="center" wrapText="1"/>
    </xf>
    <xf numFmtId="164" fontId="13" fillId="0" borderId="15" xfId="3" applyNumberFormat="1" applyFont="1" applyBorder="1"/>
    <xf numFmtId="172" fontId="23" fillId="0" borderId="15" xfId="9" applyNumberFormat="1" applyFont="1" applyBorder="1" applyAlignment="1">
      <alignment horizontal="center"/>
    </xf>
    <xf numFmtId="0" fontId="17" fillId="0" borderId="19" xfId="0" applyFont="1" applyFill="1" applyBorder="1" applyAlignment="1">
      <alignment horizontal="left" vertical="center"/>
    </xf>
    <xf numFmtId="0" fontId="13" fillId="0" borderId="54" xfId="3" applyFont="1" applyBorder="1"/>
    <xf numFmtId="0" fontId="18" fillId="0" borderId="55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center"/>
    </xf>
    <xf numFmtId="10" fontId="13" fillId="0" borderId="31" xfId="7" applyNumberFormat="1" applyFont="1" applyBorder="1" applyAlignment="1">
      <alignment horizontal="center"/>
    </xf>
    <xf numFmtId="170" fontId="18" fillId="0" borderId="31" xfId="7" applyNumberFormat="1" applyFont="1" applyBorder="1" applyAlignment="1">
      <alignment horizontal="center"/>
    </xf>
    <xf numFmtId="169" fontId="18" fillId="0" borderId="31" xfId="0" applyNumberFormat="1" applyFont="1" applyFill="1" applyBorder="1"/>
    <xf numFmtId="168" fontId="23" fillId="0" borderId="31" xfId="0" applyNumberFormat="1" applyFont="1" applyBorder="1" applyAlignment="1">
      <alignment horizontal="center"/>
    </xf>
    <xf numFmtId="172" fontId="13" fillId="0" borderId="31" xfId="3" applyNumberFormat="1" applyFont="1" applyBorder="1"/>
    <xf numFmtId="164" fontId="13" fillId="0" borderId="46" xfId="3" applyNumberFormat="1" applyFont="1" applyBorder="1"/>
    <xf numFmtId="0" fontId="32" fillId="11" borderId="55" xfId="0" applyFont="1" applyFill="1" applyBorder="1" applyAlignment="1">
      <alignment horizontal="left" vertical="center"/>
    </xf>
    <xf numFmtId="0" fontId="32" fillId="11" borderId="31" xfId="0" applyFont="1" applyFill="1" applyBorder="1" applyAlignment="1">
      <alignment horizontal="center"/>
    </xf>
    <xf numFmtId="10" fontId="32" fillId="11" borderId="31" xfId="10" applyNumberFormat="1" applyFont="1" applyFill="1" applyBorder="1" applyAlignment="1">
      <alignment horizontal="center"/>
    </xf>
    <xf numFmtId="0" fontId="32" fillId="11" borderId="46" xfId="0" applyFont="1" applyFill="1" applyBorder="1" applyAlignment="1">
      <alignment horizontal="center"/>
    </xf>
    <xf numFmtId="49" fontId="22" fillId="2" borderId="7" xfId="0" applyNumberFormat="1" applyFont="1" applyFill="1" applyBorder="1" applyAlignment="1">
      <alignment horizontal="center" vertical="center" wrapText="1"/>
    </xf>
    <xf numFmtId="49" fontId="22" fillId="2" borderId="8" xfId="0" applyNumberFormat="1" applyFont="1" applyFill="1" applyBorder="1" applyAlignment="1">
      <alignment horizontal="center" vertical="center" wrapText="1"/>
    </xf>
    <xf numFmtId="0" fontId="34" fillId="0" borderId="56" xfId="3" applyFont="1" applyBorder="1"/>
    <xf numFmtId="0" fontId="34" fillId="0" borderId="22" xfId="3" applyFont="1" applyBorder="1"/>
    <xf numFmtId="0" fontId="34" fillId="0" borderId="53" xfId="3" applyFont="1" applyBorder="1"/>
    <xf numFmtId="168" fontId="5" fillId="0" borderId="19" xfId="0" applyNumberFormat="1" applyFont="1" applyBorder="1" applyAlignment="1">
      <alignment horizontal="center"/>
    </xf>
    <xf numFmtId="164" fontId="34" fillId="0" borderId="15" xfId="3" applyNumberFormat="1" applyFont="1" applyBorder="1"/>
    <xf numFmtId="168" fontId="5" fillId="0" borderId="44" xfId="0" applyNumberFormat="1" applyFont="1" applyBorder="1" applyAlignment="1">
      <alignment horizontal="center"/>
    </xf>
    <xf numFmtId="0" fontId="34" fillId="0" borderId="54" xfId="3" applyFont="1" applyBorder="1"/>
    <xf numFmtId="0" fontId="34" fillId="0" borderId="49" xfId="3" applyFont="1" applyBorder="1"/>
    <xf numFmtId="168" fontId="5" fillId="0" borderId="19" xfId="0" applyNumberFormat="1" applyFont="1" applyFill="1" applyBorder="1" applyAlignment="1">
      <alignment horizontal="center"/>
    </xf>
    <xf numFmtId="168" fontId="5" fillId="0" borderId="20" xfId="0" applyNumberFormat="1" applyFont="1" applyBorder="1" applyAlignment="1">
      <alignment horizontal="center"/>
    </xf>
    <xf numFmtId="168" fontId="5" fillId="0" borderId="4" xfId="0" applyNumberFormat="1" applyFont="1" applyBorder="1" applyAlignment="1">
      <alignment horizontal="center"/>
    </xf>
    <xf numFmtId="172" fontId="5" fillId="0" borderId="4" xfId="9" applyNumberFormat="1" applyFont="1" applyBorder="1" applyAlignment="1">
      <alignment horizontal="center"/>
    </xf>
    <xf numFmtId="172" fontId="34" fillId="0" borderId="4" xfId="3" applyNumberFormat="1" applyFont="1" applyBorder="1"/>
    <xf numFmtId="164" fontId="34" fillId="0" borderId="4" xfId="3" applyNumberFormat="1" applyFont="1" applyBorder="1"/>
    <xf numFmtId="0" fontId="34" fillId="0" borderId="27" xfId="3" applyFont="1" applyBorder="1"/>
    <xf numFmtId="164" fontId="34" fillId="0" borderId="5" xfId="3" applyNumberFormat="1" applyFont="1" applyBorder="1"/>
    <xf numFmtId="0" fontId="30" fillId="0" borderId="0" xfId="12"/>
    <xf numFmtId="0" fontId="1" fillId="2" borderId="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2" borderId="0" xfId="2" applyFont="1" applyFill="1" applyAlignment="1">
      <alignment horizontal="center"/>
    </xf>
    <xf numFmtId="0" fontId="1" fillId="2" borderId="1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/>
    </xf>
    <xf numFmtId="0" fontId="24" fillId="2" borderId="9" xfId="3" applyFont="1" applyFill="1" applyBorder="1" applyAlignment="1">
      <alignment horizontal="center" vertical="center" wrapText="1"/>
    </xf>
    <xf numFmtId="0" fontId="24" fillId="2" borderId="21" xfId="3" applyFont="1" applyFill="1" applyBorder="1" applyAlignment="1">
      <alignment horizontal="center" vertical="center" wrapText="1"/>
    </xf>
    <xf numFmtId="0" fontId="24" fillId="2" borderId="41" xfId="3" applyFont="1" applyFill="1" applyBorder="1" applyAlignment="1">
      <alignment horizontal="center" vertical="center" wrapText="1"/>
    </xf>
  </cellXfs>
  <cellStyles count="13">
    <cellStyle name="Encabezado_tabla" xfId="11"/>
    <cellStyle name="Hipervínculo" xfId="12" builtinId="8"/>
    <cellStyle name="Millares" xfId="1" builtinId="3"/>
    <cellStyle name="Millares 2" xfId="4"/>
    <cellStyle name="Millares 3" xfId="5"/>
    <cellStyle name="Moneda 2" xfId="6"/>
    <cellStyle name="Moneda 3" xfId="9"/>
    <cellStyle name="Normal" xfId="0" builtinId="0"/>
    <cellStyle name="Normal 2" xfId="3"/>
    <cellStyle name="Normal 3" xfId="2"/>
    <cellStyle name="Normal 3 2" xfId="8"/>
    <cellStyle name="Porcentaje" xfId="10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9525</xdr:rowOff>
    </xdr:from>
    <xdr:to>
      <xdr:col>2</xdr:col>
      <xdr:colOff>9525</xdr:colOff>
      <xdr:row>11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71525"/>
          <a:ext cx="94297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2057400</xdr:colOff>
      <xdr:row>3</xdr:row>
      <xdr:rowOff>122873</xdr:rowOff>
    </xdr:to>
    <xdr:pic>
      <xdr:nvPicPr>
        <xdr:cNvPr id="6" name="Imagen 5" descr="http://www.javerianacali.edu.co/sites/ujc/files/field/image/puj_logo_azul_cop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57400" cy="694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tabSelected="1" topLeftCell="A7" workbookViewId="0">
      <selection activeCell="B27" sqref="B27"/>
    </sheetView>
  </sheetViews>
  <sheetFormatPr baseColWidth="10" defaultRowHeight="15" x14ac:dyDescent="0.25"/>
  <cols>
    <col min="2" max="2" width="141.42578125" customWidth="1"/>
  </cols>
  <sheetData>
    <row r="1" spans="1:2" x14ac:dyDescent="0.25">
      <c r="A1" s="69"/>
      <c r="B1" s="69"/>
    </row>
    <row r="2" spans="1:2" x14ac:dyDescent="0.25">
      <c r="A2" s="69"/>
    </row>
    <row r="3" spans="1:2" x14ac:dyDescent="0.25">
      <c r="A3" s="69"/>
      <c r="B3" s="69"/>
    </row>
    <row r="4" spans="1:2" x14ac:dyDescent="0.25">
      <c r="A4" s="69"/>
      <c r="B4" s="69"/>
    </row>
    <row r="5" spans="1:2" x14ac:dyDescent="0.25">
      <c r="A5" s="69"/>
      <c r="B5" s="69"/>
    </row>
    <row r="6" spans="1:2" x14ac:dyDescent="0.25">
      <c r="A6" s="69"/>
      <c r="B6" s="69"/>
    </row>
    <row r="7" spans="1:2" x14ac:dyDescent="0.25">
      <c r="A7" s="69"/>
      <c r="B7" s="69"/>
    </row>
    <row r="8" spans="1:2" x14ac:dyDescent="0.25">
      <c r="A8" s="69"/>
      <c r="B8" s="69"/>
    </row>
    <row r="9" spans="1:2" x14ac:dyDescent="0.25">
      <c r="A9" s="69"/>
      <c r="B9" s="69"/>
    </row>
    <row r="10" spans="1:2" x14ac:dyDescent="0.25">
      <c r="A10" s="69"/>
      <c r="B10" s="69"/>
    </row>
    <row r="11" spans="1:2" x14ac:dyDescent="0.25">
      <c r="A11" s="69"/>
      <c r="B11" s="69"/>
    </row>
    <row r="12" spans="1:2" x14ac:dyDescent="0.25">
      <c r="A12" s="70"/>
      <c r="B12" s="71"/>
    </row>
    <row r="13" spans="1:2" x14ac:dyDescent="0.25">
      <c r="A13" s="69"/>
      <c r="B13" s="69"/>
    </row>
    <row r="14" spans="1:2" ht="19.5" x14ac:dyDescent="0.25">
      <c r="A14" s="69"/>
      <c r="B14" s="72" t="s">
        <v>715</v>
      </c>
    </row>
    <row r="15" spans="1:2" ht="18" x14ac:dyDescent="0.25">
      <c r="A15" s="69"/>
      <c r="B15" s="73" t="s">
        <v>721</v>
      </c>
    </row>
    <row r="16" spans="1:2" x14ac:dyDescent="0.25">
      <c r="A16" s="69"/>
      <c r="B16" s="69"/>
    </row>
    <row r="17" spans="1:2" ht="15.75" thickBot="1" x14ac:dyDescent="0.3">
      <c r="A17" s="69"/>
      <c r="B17" s="74" t="s">
        <v>716</v>
      </c>
    </row>
    <row r="18" spans="1:2" ht="15.75" thickBot="1" x14ac:dyDescent="0.3">
      <c r="B18" s="75" t="s">
        <v>717</v>
      </c>
    </row>
    <row r="19" spans="1:2" ht="15.75" thickBot="1" x14ac:dyDescent="0.3">
      <c r="B19" s="75" t="s">
        <v>718</v>
      </c>
    </row>
    <row r="20" spans="1:2" ht="15.75" thickBot="1" x14ac:dyDescent="0.3">
      <c r="B20" s="75" t="s">
        <v>719</v>
      </c>
    </row>
    <row r="21" spans="1:2" ht="15.75" thickBot="1" x14ac:dyDescent="0.3">
      <c r="B21" s="75" t="s">
        <v>736</v>
      </c>
    </row>
    <row r="22" spans="1:2" ht="15.75" thickBot="1" x14ac:dyDescent="0.3">
      <c r="B22" s="75" t="s">
        <v>720</v>
      </c>
    </row>
  </sheetData>
  <hyperlinks>
    <hyperlink ref="B18" location="ValorDeLosProyectos2016!A1" display="Valor de los proyectos 2016"/>
    <hyperlink ref="B19" location="PresupuestoAprobado2016!A1" display="Presupuesto aprobado 2016"/>
    <hyperlink ref="B20" location="RecursosInversiones2016!A1" display="Recursos para inversiones 2016"/>
    <hyperlink ref="B22" location="OtrosConceptos!A1" display="Otros conceptos 2015-2016"/>
    <hyperlink ref="B21" location="ValoresDeMatricula2016!A1" display="Valores de matrícula 2016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zoomScale="90" zoomScaleNormal="90" workbookViewId="0"/>
  </sheetViews>
  <sheetFormatPr baseColWidth="10" defaultRowHeight="15" x14ac:dyDescent="0.25"/>
  <cols>
    <col min="1" max="1" width="18.5703125" style="1" customWidth="1"/>
    <col min="2" max="2" width="5.28515625" style="1" customWidth="1"/>
    <col min="3" max="3" width="67" style="2" customWidth="1"/>
    <col min="4" max="7" width="14.85546875" style="1" customWidth="1"/>
    <col min="8" max="8" width="25" style="1" customWidth="1"/>
    <col min="9" max="9" width="24.140625" style="3" customWidth="1"/>
  </cols>
  <sheetData>
    <row r="1" spans="1:9" x14ac:dyDescent="0.25">
      <c r="A1" s="264" t="s">
        <v>737</v>
      </c>
    </row>
    <row r="2" spans="1:9" ht="26.25" x14ac:dyDescent="0.4">
      <c r="B2" s="275" t="s">
        <v>725</v>
      </c>
      <c r="C2" s="275"/>
      <c r="D2" s="275"/>
      <c r="E2" s="275"/>
      <c r="F2" s="275"/>
      <c r="G2" s="275"/>
      <c r="H2" s="275"/>
      <c r="I2" s="275"/>
    </row>
    <row r="3" spans="1:9" ht="21" x14ac:dyDescent="0.35">
      <c r="B3" s="276" t="s">
        <v>722</v>
      </c>
      <c r="C3" s="276"/>
      <c r="D3" s="276"/>
      <c r="E3" s="276"/>
      <c r="F3" s="276"/>
      <c r="G3" s="276"/>
      <c r="H3" s="276"/>
      <c r="I3" s="276"/>
    </row>
    <row r="4" spans="1:9" ht="15.75" thickBot="1" x14ac:dyDescent="0.3"/>
    <row r="5" spans="1:9" ht="48" thickBot="1" x14ac:dyDescent="0.3">
      <c r="B5" s="280" t="s">
        <v>21</v>
      </c>
      <c r="C5" s="281"/>
      <c r="D5" s="76" t="s">
        <v>15</v>
      </c>
      <c r="E5" s="76" t="s">
        <v>16</v>
      </c>
      <c r="F5" s="76" t="s">
        <v>18</v>
      </c>
      <c r="G5" s="76" t="s">
        <v>20</v>
      </c>
      <c r="H5" s="76" t="s">
        <v>19</v>
      </c>
      <c r="I5" s="77" t="s">
        <v>9</v>
      </c>
    </row>
    <row r="6" spans="1:9" ht="19.5" thickBot="1" x14ac:dyDescent="0.3">
      <c r="B6" s="277" t="s">
        <v>0</v>
      </c>
      <c r="C6" s="278"/>
      <c r="D6" s="278"/>
      <c r="E6" s="278"/>
      <c r="F6" s="278"/>
      <c r="G6" s="278"/>
      <c r="H6" s="279"/>
      <c r="I6" s="78">
        <f>SUM(I7:I9)</f>
        <v>34</v>
      </c>
    </row>
    <row r="7" spans="1:9" ht="25.5" x14ac:dyDescent="0.25">
      <c r="B7" s="79"/>
      <c r="C7" s="80" t="s">
        <v>662</v>
      </c>
      <c r="D7" s="81">
        <v>42370</v>
      </c>
      <c r="E7" s="81">
        <v>42705</v>
      </c>
      <c r="F7" s="82" t="s">
        <v>22</v>
      </c>
      <c r="G7" s="83"/>
      <c r="H7" s="82" t="s">
        <v>22</v>
      </c>
      <c r="I7" s="84">
        <v>12</v>
      </c>
    </row>
    <row r="8" spans="1:9" ht="15.75" x14ac:dyDescent="0.25">
      <c r="B8" s="85"/>
      <c r="C8" s="86" t="s">
        <v>55</v>
      </c>
      <c r="D8" s="87">
        <v>42370</v>
      </c>
      <c r="E8" s="87">
        <v>42705</v>
      </c>
      <c r="F8" s="88"/>
      <c r="G8" s="89"/>
      <c r="H8" s="88" t="s">
        <v>22</v>
      </c>
      <c r="I8" s="90">
        <v>2</v>
      </c>
    </row>
    <row r="9" spans="1:9" ht="26.25" thickBot="1" x14ac:dyDescent="0.3">
      <c r="B9" s="91"/>
      <c r="C9" s="92" t="s">
        <v>663</v>
      </c>
      <c r="D9" s="93">
        <v>42370</v>
      </c>
      <c r="E9" s="93">
        <v>42705</v>
      </c>
      <c r="F9" s="94"/>
      <c r="G9" s="95"/>
      <c r="H9" s="94" t="s">
        <v>22</v>
      </c>
      <c r="I9" s="96">
        <v>20</v>
      </c>
    </row>
    <row r="10" spans="1:9" ht="19.5" thickBot="1" x14ac:dyDescent="0.3">
      <c r="B10" s="277" t="s">
        <v>1</v>
      </c>
      <c r="C10" s="278"/>
      <c r="D10" s="278"/>
      <c r="E10" s="278"/>
      <c r="F10" s="278"/>
      <c r="G10" s="278"/>
      <c r="H10" s="279"/>
      <c r="I10" s="97">
        <f>SUM(I11:I15)</f>
        <v>1096.2</v>
      </c>
    </row>
    <row r="11" spans="1:9" ht="48.75" customHeight="1" x14ac:dyDescent="0.25">
      <c r="B11" s="85"/>
      <c r="C11" s="86" t="s">
        <v>10</v>
      </c>
      <c r="D11" s="98">
        <v>42370</v>
      </c>
      <c r="E11" s="98">
        <v>42705</v>
      </c>
      <c r="F11" s="88" t="s">
        <v>22</v>
      </c>
      <c r="G11" s="89"/>
      <c r="H11" s="88" t="s">
        <v>22</v>
      </c>
      <c r="I11" s="90">
        <v>849</v>
      </c>
    </row>
    <row r="12" spans="1:9" ht="48.75" customHeight="1" x14ac:dyDescent="0.25">
      <c r="B12" s="85"/>
      <c r="C12" s="86" t="s">
        <v>664</v>
      </c>
      <c r="D12" s="98">
        <v>42370</v>
      </c>
      <c r="E12" s="98">
        <v>42705</v>
      </c>
      <c r="F12" s="88" t="s">
        <v>22</v>
      </c>
      <c r="G12" s="89"/>
      <c r="H12" s="88" t="s">
        <v>22</v>
      </c>
      <c r="I12" s="90">
        <f>30+7</f>
        <v>37</v>
      </c>
    </row>
    <row r="13" spans="1:9" ht="48.75" customHeight="1" x14ac:dyDescent="0.25">
      <c r="B13" s="85"/>
      <c r="C13" s="86" t="s">
        <v>665</v>
      </c>
      <c r="D13" s="98">
        <v>42370</v>
      </c>
      <c r="E13" s="98">
        <v>42705</v>
      </c>
      <c r="F13" s="88" t="s">
        <v>22</v>
      </c>
      <c r="G13" s="89"/>
      <c r="H13" s="88" t="s">
        <v>22</v>
      </c>
      <c r="I13" s="90">
        <f>100</f>
        <v>100</v>
      </c>
    </row>
    <row r="14" spans="1:9" ht="48.75" customHeight="1" x14ac:dyDescent="0.25">
      <c r="B14" s="85"/>
      <c r="C14" s="86" t="s">
        <v>666</v>
      </c>
      <c r="D14" s="98">
        <v>42370</v>
      </c>
      <c r="E14" s="98">
        <v>42705</v>
      </c>
      <c r="F14" s="88" t="s">
        <v>22</v>
      </c>
      <c r="G14" s="89"/>
      <c r="H14" s="88" t="s">
        <v>22</v>
      </c>
      <c r="I14" s="90">
        <v>30</v>
      </c>
    </row>
    <row r="15" spans="1:9" ht="96.75" customHeight="1" thickBot="1" x14ac:dyDescent="0.3">
      <c r="B15" s="99"/>
      <c r="C15" s="100" t="s">
        <v>667</v>
      </c>
      <c r="D15" s="101">
        <v>42370</v>
      </c>
      <c r="E15" s="101">
        <v>42705</v>
      </c>
      <c r="F15" s="102" t="s">
        <v>22</v>
      </c>
      <c r="G15" s="103"/>
      <c r="H15" s="102" t="s">
        <v>22</v>
      </c>
      <c r="I15" s="104">
        <v>80.2</v>
      </c>
    </row>
    <row r="16" spans="1:9" ht="19.5" thickBot="1" x14ac:dyDescent="0.3">
      <c r="B16" s="265" t="s">
        <v>2</v>
      </c>
      <c r="C16" s="266"/>
      <c r="D16" s="266"/>
      <c r="E16" s="266"/>
      <c r="F16" s="266"/>
      <c r="G16" s="266"/>
      <c r="H16" s="267"/>
      <c r="I16" s="105">
        <f>SUM(I17:I19)</f>
        <v>4667</v>
      </c>
    </row>
    <row r="17" spans="2:10" ht="47.25" customHeight="1" x14ac:dyDescent="0.25">
      <c r="B17" s="79"/>
      <c r="C17" s="106" t="s">
        <v>56</v>
      </c>
      <c r="D17" s="98">
        <v>42370</v>
      </c>
      <c r="E17" s="98">
        <v>42705</v>
      </c>
      <c r="F17" s="88" t="s">
        <v>22</v>
      </c>
      <c r="G17" s="83"/>
      <c r="H17" s="88" t="s">
        <v>22</v>
      </c>
      <c r="I17" s="84">
        <v>2035</v>
      </c>
    </row>
    <row r="18" spans="2:10" ht="47.25" customHeight="1" x14ac:dyDescent="0.25">
      <c r="B18" s="85"/>
      <c r="C18" s="86" t="s">
        <v>57</v>
      </c>
      <c r="D18" s="98">
        <v>42370</v>
      </c>
      <c r="E18" s="98">
        <v>42705</v>
      </c>
      <c r="F18" s="88" t="s">
        <v>22</v>
      </c>
      <c r="G18" s="89"/>
      <c r="H18" s="88" t="s">
        <v>22</v>
      </c>
      <c r="I18" s="90">
        <v>2132</v>
      </c>
    </row>
    <row r="19" spans="2:10" ht="47.25" customHeight="1" thickBot="1" x14ac:dyDescent="0.3">
      <c r="B19" s="99"/>
      <c r="C19" s="100" t="s">
        <v>668</v>
      </c>
      <c r="D19" s="101">
        <v>42370</v>
      </c>
      <c r="E19" s="101">
        <v>42705</v>
      </c>
      <c r="F19" s="102" t="s">
        <v>22</v>
      </c>
      <c r="G19" s="103"/>
      <c r="H19" s="102" t="s">
        <v>22</v>
      </c>
      <c r="I19" s="104">
        <v>500</v>
      </c>
    </row>
    <row r="20" spans="2:10" ht="19.5" customHeight="1" thickBot="1" x14ac:dyDescent="0.3">
      <c r="B20" s="265" t="s">
        <v>3</v>
      </c>
      <c r="C20" s="266"/>
      <c r="D20" s="266"/>
      <c r="E20" s="266"/>
      <c r="F20" s="266"/>
      <c r="G20" s="266"/>
      <c r="H20" s="267"/>
      <c r="I20" s="107">
        <f>SUM(I21:I39)</f>
        <v>12933.7</v>
      </c>
      <c r="J20" s="55"/>
    </row>
    <row r="21" spans="2:10" ht="52.5" customHeight="1" x14ac:dyDescent="0.25">
      <c r="B21" s="108"/>
      <c r="C21" s="86" t="s">
        <v>692</v>
      </c>
      <c r="D21" s="109">
        <v>42522</v>
      </c>
      <c r="E21" s="109">
        <v>42767</v>
      </c>
      <c r="F21" s="110" t="s">
        <v>22</v>
      </c>
      <c r="G21" s="111"/>
      <c r="H21" s="110" t="s">
        <v>22</v>
      </c>
      <c r="I21" s="112">
        <v>50</v>
      </c>
    </row>
    <row r="22" spans="2:10" ht="52.5" customHeight="1" x14ac:dyDescent="0.25">
      <c r="B22" s="85"/>
      <c r="C22" s="86" t="s">
        <v>693</v>
      </c>
      <c r="D22" s="87">
        <v>42401</v>
      </c>
      <c r="E22" s="87">
        <v>42430</v>
      </c>
      <c r="F22" s="88" t="s">
        <v>22</v>
      </c>
      <c r="G22" s="89"/>
      <c r="H22" s="88" t="s">
        <v>22</v>
      </c>
      <c r="I22" s="90">
        <v>24</v>
      </c>
    </row>
    <row r="23" spans="2:10" ht="52.5" customHeight="1" x14ac:dyDescent="0.25">
      <c r="B23" s="85"/>
      <c r="C23" s="86" t="s">
        <v>694</v>
      </c>
      <c r="D23" s="87">
        <v>42525</v>
      </c>
      <c r="E23" s="87">
        <v>42770</v>
      </c>
      <c r="F23" s="88" t="s">
        <v>22</v>
      </c>
      <c r="G23" s="89"/>
      <c r="H23" s="88" t="s">
        <v>22</v>
      </c>
      <c r="I23" s="90">
        <v>200</v>
      </c>
    </row>
    <row r="24" spans="2:10" ht="52.5" customHeight="1" x14ac:dyDescent="0.25">
      <c r="B24" s="85"/>
      <c r="C24" s="86" t="s">
        <v>674</v>
      </c>
      <c r="D24" s="87">
        <v>42525</v>
      </c>
      <c r="E24" s="87">
        <v>42708</v>
      </c>
      <c r="F24" s="88" t="s">
        <v>22</v>
      </c>
      <c r="G24" s="89"/>
      <c r="H24" s="88" t="s">
        <v>22</v>
      </c>
      <c r="I24" s="90">
        <v>500</v>
      </c>
    </row>
    <row r="25" spans="2:10" ht="52.5" customHeight="1" x14ac:dyDescent="0.25">
      <c r="B25" s="85"/>
      <c r="C25" s="86" t="s">
        <v>669</v>
      </c>
      <c r="D25" s="87">
        <v>42389</v>
      </c>
      <c r="E25" s="87">
        <v>42633</v>
      </c>
      <c r="F25" s="88" t="s">
        <v>22</v>
      </c>
      <c r="G25" s="89"/>
      <c r="H25" s="88" t="s">
        <v>22</v>
      </c>
      <c r="I25" s="90">
        <v>313</v>
      </c>
    </row>
    <row r="26" spans="2:10" ht="52.5" customHeight="1" x14ac:dyDescent="0.25">
      <c r="B26" s="85"/>
      <c r="C26" s="86" t="s">
        <v>701</v>
      </c>
      <c r="D26" s="87">
        <v>42323</v>
      </c>
      <c r="E26" s="87">
        <v>42475</v>
      </c>
      <c r="F26" s="88" t="s">
        <v>22</v>
      </c>
      <c r="G26" s="89"/>
      <c r="H26" s="88" t="s">
        <v>22</v>
      </c>
      <c r="I26" s="90">
        <v>50</v>
      </c>
    </row>
    <row r="27" spans="2:10" ht="52.5" customHeight="1" x14ac:dyDescent="0.25">
      <c r="B27" s="85"/>
      <c r="C27" s="86" t="s">
        <v>670</v>
      </c>
      <c r="D27" s="87">
        <v>42389</v>
      </c>
      <c r="E27" s="87">
        <v>42633</v>
      </c>
      <c r="F27" s="88" t="s">
        <v>22</v>
      </c>
      <c r="G27" s="89"/>
      <c r="H27" s="88" t="s">
        <v>22</v>
      </c>
      <c r="I27" s="90">
        <v>4</v>
      </c>
    </row>
    <row r="28" spans="2:10" ht="52.5" customHeight="1" x14ac:dyDescent="0.25">
      <c r="B28" s="85"/>
      <c r="C28" s="86" t="s">
        <v>671</v>
      </c>
      <c r="D28" s="87">
        <v>42352</v>
      </c>
      <c r="E28" s="87">
        <v>42535</v>
      </c>
      <c r="F28" s="88" t="s">
        <v>22</v>
      </c>
      <c r="G28" s="89"/>
      <c r="H28" s="88" t="s">
        <v>22</v>
      </c>
      <c r="I28" s="90">
        <v>398.7</v>
      </c>
    </row>
    <row r="29" spans="2:10" ht="52.5" customHeight="1" x14ac:dyDescent="0.25">
      <c r="B29" s="85"/>
      <c r="C29" s="86" t="s">
        <v>672</v>
      </c>
      <c r="D29" s="87">
        <v>42389</v>
      </c>
      <c r="E29" s="87">
        <v>42633</v>
      </c>
      <c r="F29" s="88" t="s">
        <v>22</v>
      </c>
      <c r="G29" s="89"/>
      <c r="H29" s="88" t="s">
        <v>22</v>
      </c>
      <c r="I29" s="90">
        <v>14</v>
      </c>
    </row>
    <row r="30" spans="2:10" ht="52.5" customHeight="1" x14ac:dyDescent="0.25">
      <c r="B30" s="85"/>
      <c r="C30" s="86" t="s">
        <v>673</v>
      </c>
      <c r="D30" s="87">
        <v>42339</v>
      </c>
      <c r="E30" s="87">
        <v>42705</v>
      </c>
      <c r="F30" s="88" t="s">
        <v>22</v>
      </c>
      <c r="G30" s="89"/>
      <c r="H30" s="88" t="s">
        <v>22</v>
      </c>
      <c r="I30" s="90">
        <v>250</v>
      </c>
    </row>
    <row r="31" spans="2:10" ht="52.5" customHeight="1" x14ac:dyDescent="0.25">
      <c r="B31" s="85"/>
      <c r="C31" s="86" t="s">
        <v>675</v>
      </c>
      <c r="D31" s="87">
        <v>42339</v>
      </c>
      <c r="E31" s="87">
        <v>42552</v>
      </c>
      <c r="F31" s="88" t="s">
        <v>22</v>
      </c>
      <c r="G31" s="89"/>
      <c r="H31" s="88" t="s">
        <v>22</v>
      </c>
      <c r="I31" s="90">
        <v>100</v>
      </c>
    </row>
    <row r="32" spans="2:10" ht="52.5" customHeight="1" x14ac:dyDescent="0.25">
      <c r="B32" s="85"/>
      <c r="C32" s="86" t="s">
        <v>695</v>
      </c>
      <c r="D32" s="87">
        <v>42430</v>
      </c>
      <c r="E32" s="87">
        <v>42705</v>
      </c>
      <c r="F32" s="88" t="s">
        <v>22</v>
      </c>
      <c r="G32" s="89"/>
      <c r="H32" s="88" t="s">
        <v>22</v>
      </c>
      <c r="I32" s="90">
        <v>630</v>
      </c>
    </row>
    <row r="33" spans="2:9" ht="52.5" customHeight="1" x14ac:dyDescent="0.25">
      <c r="B33" s="85"/>
      <c r="C33" s="86" t="s">
        <v>676</v>
      </c>
      <c r="D33" s="87">
        <v>42022</v>
      </c>
      <c r="E33" s="87">
        <v>42702</v>
      </c>
      <c r="F33" s="88" t="s">
        <v>22</v>
      </c>
      <c r="G33" s="89"/>
      <c r="H33" s="88" t="s">
        <v>22</v>
      </c>
      <c r="I33" s="90">
        <v>2750</v>
      </c>
    </row>
    <row r="34" spans="2:9" ht="52.5" customHeight="1" x14ac:dyDescent="0.25">
      <c r="B34" s="85"/>
      <c r="C34" s="86" t="s">
        <v>677</v>
      </c>
      <c r="D34" s="87">
        <v>42520</v>
      </c>
      <c r="E34" s="87">
        <v>42977</v>
      </c>
      <c r="F34" s="88" t="s">
        <v>22</v>
      </c>
      <c r="G34" s="89"/>
      <c r="H34" s="88" t="s">
        <v>22</v>
      </c>
      <c r="I34" s="90">
        <v>4500</v>
      </c>
    </row>
    <row r="35" spans="2:9" ht="52.5" customHeight="1" x14ac:dyDescent="0.25">
      <c r="B35" s="85"/>
      <c r="C35" s="86" t="s">
        <v>678</v>
      </c>
      <c r="D35" s="87">
        <v>42401</v>
      </c>
      <c r="E35" s="87">
        <v>42430</v>
      </c>
      <c r="F35" s="88" t="s">
        <v>22</v>
      </c>
      <c r="G35" s="89"/>
      <c r="H35" s="88" t="s">
        <v>22</v>
      </c>
      <c r="I35" s="90">
        <v>400</v>
      </c>
    </row>
    <row r="36" spans="2:9" ht="52.5" customHeight="1" x14ac:dyDescent="0.25">
      <c r="B36" s="85"/>
      <c r="C36" s="86" t="s">
        <v>697</v>
      </c>
      <c r="D36" s="87">
        <v>42522</v>
      </c>
      <c r="E36" s="87">
        <v>42705</v>
      </c>
      <c r="F36" s="88" t="s">
        <v>22</v>
      </c>
      <c r="G36" s="89"/>
      <c r="H36" s="88" t="s">
        <v>22</v>
      </c>
      <c r="I36" s="90">
        <v>200</v>
      </c>
    </row>
    <row r="37" spans="2:9" ht="52.5" customHeight="1" x14ac:dyDescent="0.25">
      <c r="B37" s="85"/>
      <c r="C37" s="86" t="s">
        <v>679</v>
      </c>
      <c r="D37" s="87">
        <v>42401</v>
      </c>
      <c r="E37" s="87">
        <v>42583</v>
      </c>
      <c r="F37" s="88" t="s">
        <v>22</v>
      </c>
      <c r="G37" s="89"/>
      <c r="H37" s="88" t="s">
        <v>22</v>
      </c>
      <c r="I37" s="90">
        <v>600</v>
      </c>
    </row>
    <row r="38" spans="2:9" ht="52.5" customHeight="1" x14ac:dyDescent="0.25">
      <c r="B38" s="85"/>
      <c r="C38" s="86" t="s">
        <v>680</v>
      </c>
      <c r="D38" s="87">
        <v>42387</v>
      </c>
      <c r="E38" s="87">
        <v>42904</v>
      </c>
      <c r="F38" s="88" t="s">
        <v>22</v>
      </c>
      <c r="G38" s="89"/>
      <c r="H38" s="88" t="s">
        <v>22</v>
      </c>
      <c r="I38" s="90">
        <v>1900</v>
      </c>
    </row>
    <row r="39" spans="2:9" ht="52.5" customHeight="1" thickBot="1" x14ac:dyDescent="0.3">
      <c r="B39" s="85"/>
      <c r="C39" s="86" t="s">
        <v>696</v>
      </c>
      <c r="D39" s="87">
        <v>42401</v>
      </c>
      <c r="E39" s="87">
        <v>42522</v>
      </c>
      <c r="F39" s="88" t="s">
        <v>22</v>
      </c>
      <c r="G39" s="89"/>
      <c r="H39" s="88" t="s">
        <v>22</v>
      </c>
      <c r="I39" s="90">
        <v>50</v>
      </c>
    </row>
    <row r="40" spans="2:9" ht="52.5" customHeight="1" thickBot="1" x14ac:dyDescent="0.3">
      <c r="B40" s="272" t="s">
        <v>698</v>
      </c>
      <c r="C40" s="273"/>
      <c r="D40" s="273"/>
      <c r="E40" s="273"/>
      <c r="F40" s="273"/>
      <c r="G40" s="273"/>
      <c r="H40" s="274"/>
      <c r="I40" s="105">
        <f>SUM(I41:I42)</f>
        <v>3318</v>
      </c>
    </row>
    <row r="41" spans="2:9" ht="52.5" customHeight="1" x14ac:dyDescent="0.25">
      <c r="B41" s="113"/>
      <c r="C41" s="86" t="s">
        <v>699</v>
      </c>
      <c r="D41" s="114">
        <v>42370</v>
      </c>
      <c r="E41" s="114">
        <v>42705</v>
      </c>
      <c r="F41" s="102" t="s">
        <v>22</v>
      </c>
      <c r="G41" s="103"/>
      <c r="H41" s="102" t="s">
        <v>22</v>
      </c>
      <c r="I41" s="104">
        <v>2164</v>
      </c>
    </row>
    <row r="42" spans="2:9" ht="52.5" customHeight="1" thickBot="1" x14ac:dyDescent="0.3">
      <c r="B42" s="85"/>
      <c r="C42" s="86" t="s">
        <v>54</v>
      </c>
      <c r="D42" s="87">
        <v>42370</v>
      </c>
      <c r="E42" s="87">
        <v>42705</v>
      </c>
      <c r="F42" s="88" t="s">
        <v>22</v>
      </c>
      <c r="G42" s="89"/>
      <c r="H42" s="88" t="s">
        <v>22</v>
      </c>
      <c r="I42" s="90">
        <v>1154</v>
      </c>
    </row>
    <row r="43" spans="2:9" ht="42" customHeight="1" thickBot="1" x14ac:dyDescent="0.3">
      <c r="B43" s="272" t="s">
        <v>4</v>
      </c>
      <c r="C43" s="273"/>
      <c r="D43" s="273"/>
      <c r="E43" s="273"/>
      <c r="F43" s="273"/>
      <c r="G43" s="273"/>
      <c r="H43" s="274"/>
      <c r="I43" s="105">
        <f>SUM(I44:I51)</f>
        <v>2767</v>
      </c>
    </row>
    <row r="44" spans="2:9" ht="48.75" customHeight="1" x14ac:dyDescent="0.25">
      <c r="B44" s="79"/>
      <c r="C44" s="106" t="s">
        <v>686</v>
      </c>
      <c r="D44" s="87">
        <v>42387</v>
      </c>
      <c r="E44" s="87">
        <v>42447</v>
      </c>
      <c r="F44" s="88" t="s">
        <v>22</v>
      </c>
      <c r="G44" s="83"/>
      <c r="H44" s="88" t="s">
        <v>22</v>
      </c>
      <c r="I44" s="84">
        <v>456</v>
      </c>
    </row>
    <row r="45" spans="2:9" ht="48.75" customHeight="1" x14ac:dyDescent="0.25">
      <c r="B45" s="85"/>
      <c r="C45" s="115" t="s">
        <v>685</v>
      </c>
      <c r="D45" s="87">
        <v>42387</v>
      </c>
      <c r="E45" s="87">
        <v>42539</v>
      </c>
      <c r="F45" s="88" t="s">
        <v>22</v>
      </c>
      <c r="G45" s="89"/>
      <c r="H45" s="88" t="s">
        <v>22</v>
      </c>
      <c r="I45" s="90">
        <v>300</v>
      </c>
    </row>
    <row r="46" spans="2:9" ht="48.75" customHeight="1" x14ac:dyDescent="0.25">
      <c r="B46" s="85"/>
      <c r="C46" s="115" t="s">
        <v>684</v>
      </c>
      <c r="D46" s="87">
        <v>42387</v>
      </c>
      <c r="E46" s="87">
        <v>42722</v>
      </c>
      <c r="F46" s="88" t="s">
        <v>22</v>
      </c>
      <c r="G46" s="89"/>
      <c r="H46" s="88" t="s">
        <v>22</v>
      </c>
      <c r="I46" s="90">
        <v>362</v>
      </c>
    </row>
    <row r="47" spans="2:9" ht="48.75" customHeight="1" x14ac:dyDescent="0.25">
      <c r="B47" s="85"/>
      <c r="C47" s="115" t="s">
        <v>683</v>
      </c>
      <c r="D47" s="87">
        <v>42522</v>
      </c>
      <c r="E47" s="87">
        <v>42705</v>
      </c>
      <c r="F47" s="88" t="s">
        <v>22</v>
      </c>
      <c r="G47" s="89"/>
      <c r="H47" s="88" t="s">
        <v>22</v>
      </c>
      <c r="I47" s="90">
        <v>300</v>
      </c>
    </row>
    <row r="48" spans="2:9" ht="48.75" customHeight="1" x14ac:dyDescent="0.25">
      <c r="B48" s="85"/>
      <c r="C48" s="115" t="s">
        <v>682</v>
      </c>
      <c r="D48" s="87">
        <v>42387</v>
      </c>
      <c r="E48" s="87">
        <v>42539</v>
      </c>
      <c r="F48" s="88" t="s">
        <v>22</v>
      </c>
      <c r="G48" s="89"/>
      <c r="H48" s="88" t="s">
        <v>22</v>
      </c>
      <c r="I48" s="90">
        <v>280</v>
      </c>
    </row>
    <row r="49" spans="2:9" ht="48.75" customHeight="1" x14ac:dyDescent="0.25">
      <c r="B49" s="85"/>
      <c r="C49" s="115" t="s">
        <v>681</v>
      </c>
      <c r="D49" s="87">
        <v>42508</v>
      </c>
      <c r="E49" s="87">
        <v>42508</v>
      </c>
      <c r="F49" s="88" t="s">
        <v>22</v>
      </c>
      <c r="G49" s="89"/>
      <c r="H49" s="88" t="s">
        <v>22</v>
      </c>
      <c r="I49" s="90">
        <v>277</v>
      </c>
    </row>
    <row r="50" spans="2:9" ht="48.75" customHeight="1" x14ac:dyDescent="0.25">
      <c r="B50" s="85"/>
      <c r="C50" s="115" t="s">
        <v>700</v>
      </c>
      <c r="D50" s="87">
        <v>42508</v>
      </c>
      <c r="E50" s="87">
        <v>42508</v>
      </c>
      <c r="F50" s="88" t="s">
        <v>22</v>
      </c>
      <c r="G50" s="89"/>
      <c r="H50" s="88" t="s">
        <v>22</v>
      </c>
      <c r="I50" s="90">
        <v>542</v>
      </c>
    </row>
    <row r="51" spans="2:9" ht="48.75" customHeight="1" thickBot="1" x14ac:dyDescent="0.3">
      <c r="B51" s="85"/>
      <c r="C51" s="115" t="s">
        <v>691</v>
      </c>
      <c r="D51" s="87">
        <v>42508</v>
      </c>
      <c r="E51" s="87">
        <v>42508</v>
      </c>
      <c r="F51" s="88" t="s">
        <v>22</v>
      </c>
      <c r="G51" s="89"/>
      <c r="H51" s="88" t="s">
        <v>22</v>
      </c>
      <c r="I51" s="90">
        <v>250</v>
      </c>
    </row>
    <row r="52" spans="2:9" ht="19.5" thickBot="1" x14ac:dyDescent="0.3">
      <c r="B52" s="265" t="s">
        <v>5</v>
      </c>
      <c r="C52" s="266"/>
      <c r="D52" s="266"/>
      <c r="E52" s="266"/>
      <c r="F52" s="266"/>
      <c r="G52" s="266"/>
      <c r="H52" s="267"/>
      <c r="I52" s="105">
        <f>SUM(I53:I56)</f>
        <v>664</v>
      </c>
    </row>
    <row r="53" spans="2:9" ht="45" customHeight="1" x14ac:dyDescent="0.25">
      <c r="B53" s="79"/>
      <c r="C53" s="106" t="s">
        <v>687</v>
      </c>
      <c r="D53" s="87">
        <v>42387</v>
      </c>
      <c r="E53" s="87">
        <v>42722</v>
      </c>
      <c r="F53" s="88" t="s">
        <v>22</v>
      </c>
      <c r="G53" s="83"/>
      <c r="H53" s="88" t="s">
        <v>22</v>
      </c>
      <c r="I53" s="84">
        <v>417</v>
      </c>
    </row>
    <row r="54" spans="2:9" ht="45" customHeight="1" x14ac:dyDescent="0.25">
      <c r="B54" s="108"/>
      <c r="C54" s="115" t="s">
        <v>688</v>
      </c>
      <c r="D54" s="87">
        <v>42387</v>
      </c>
      <c r="E54" s="87">
        <v>42722</v>
      </c>
      <c r="F54" s="88" t="s">
        <v>22</v>
      </c>
      <c r="G54" s="111"/>
      <c r="H54" s="88" t="s">
        <v>22</v>
      </c>
      <c r="I54" s="112">
        <v>100</v>
      </c>
    </row>
    <row r="55" spans="2:9" ht="45" customHeight="1" x14ac:dyDescent="0.25">
      <c r="B55" s="85"/>
      <c r="C55" s="86" t="s">
        <v>58</v>
      </c>
      <c r="D55" s="87">
        <v>42387</v>
      </c>
      <c r="E55" s="87">
        <v>42722</v>
      </c>
      <c r="F55" s="88" t="s">
        <v>22</v>
      </c>
      <c r="G55" s="89"/>
      <c r="H55" s="88" t="s">
        <v>22</v>
      </c>
      <c r="I55" s="90">
        <v>80</v>
      </c>
    </row>
    <row r="56" spans="2:9" ht="45" customHeight="1" thickBot="1" x14ac:dyDescent="0.3">
      <c r="B56" s="85"/>
      <c r="C56" s="86" t="s">
        <v>689</v>
      </c>
      <c r="D56" s="87">
        <v>42418</v>
      </c>
      <c r="E56" s="87">
        <v>42722</v>
      </c>
      <c r="F56" s="88" t="s">
        <v>22</v>
      </c>
      <c r="G56" s="89"/>
      <c r="H56" s="88" t="s">
        <v>22</v>
      </c>
      <c r="I56" s="90">
        <v>67</v>
      </c>
    </row>
    <row r="57" spans="2:9" ht="19.5" thickBot="1" x14ac:dyDescent="0.3">
      <c r="B57" s="265" t="s">
        <v>6</v>
      </c>
      <c r="C57" s="266"/>
      <c r="D57" s="266"/>
      <c r="E57" s="266"/>
      <c r="F57" s="266"/>
      <c r="G57" s="266"/>
      <c r="H57" s="267"/>
      <c r="I57" s="105">
        <f>SUM(I58:I60)</f>
        <v>1566</v>
      </c>
    </row>
    <row r="58" spans="2:9" ht="51.75" customHeight="1" x14ac:dyDescent="0.25">
      <c r="B58" s="108"/>
      <c r="C58" s="116" t="s">
        <v>703</v>
      </c>
      <c r="D58" s="98">
        <v>42370</v>
      </c>
      <c r="E58" s="98">
        <v>42705</v>
      </c>
      <c r="F58" s="110" t="s">
        <v>22</v>
      </c>
      <c r="G58" s="111"/>
      <c r="H58" s="110" t="s">
        <v>22</v>
      </c>
      <c r="I58" s="112">
        <f>30+30+615+80+50+100</f>
        <v>905</v>
      </c>
    </row>
    <row r="59" spans="2:9" ht="51.75" customHeight="1" x14ac:dyDescent="0.25">
      <c r="B59" s="85"/>
      <c r="C59" s="117" t="s">
        <v>52</v>
      </c>
      <c r="D59" s="118">
        <v>42370</v>
      </c>
      <c r="E59" s="118">
        <v>42705</v>
      </c>
      <c r="F59" s="88" t="s">
        <v>22</v>
      </c>
      <c r="G59" s="89"/>
      <c r="H59" s="88" t="s">
        <v>22</v>
      </c>
      <c r="I59" s="90">
        <f>58+111+36+36+10+25+100+105+20+10</f>
        <v>511</v>
      </c>
    </row>
    <row r="60" spans="2:9" ht="51.75" customHeight="1" thickBot="1" x14ac:dyDescent="0.3">
      <c r="B60" s="99"/>
      <c r="C60" s="119" t="s">
        <v>53</v>
      </c>
      <c r="D60" s="120">
        <v>42370</v>
      </c>
      <c r="E60" s="120">
        <v>42705</v>
      </c>
      <c r="F60" s="102" t="s">
        <v>22</v>
      </c>
      <c r="G60" s="103"/>
      <c r="H60" s="102" t="s">
        <v>22</v>
      </c>
      <c r="I60" s="104">
        <v>150</v>
      </c>
    </row>
    <row r="61" spans="2:9" ht="19.5" thickBot="1" x14ac:dyDescent="0.35">
      <c r="B61" s="270" t="s">
        <v>7</v>
      </c>
      <c r="C61" s="271"/>
      <c r="D61" s="121"/>
      <c r="E61" s="121"/>
      <c r="F61" s="121"/>
      <c r="G61" s="121"/>
      <c r="H61" s="121"/>
      <c r="I61" s="105">
        <f>SUM(I62:I63)</f>
        <v>798</v>
      </c>
    </row>
    <row r="62" spans="2:9" ht="27" customHeight="1" x14ac:dyDescent="0.25">
      <c r="B62" s="79"/>
      <c r="C62" s="122" t="s">
        <v>690</v>
      </c>
      <c r="D62" s="98">
        <v>42370</v>
      </c>
      <c r="E62" s="98">
        <v>42705</v>
      </c>
      <c r="F62" s="123" t="s">
        <v>22</v>
      </c>
      <c r="G62" s="83"/>
      <c r="H62" s="82" t="s">
        <v>22</v>
      </c>
      <c r="I62" s="84">
        <f>8.4+317</f>
        <v>325.39999999999998</v>
      </c>
    </row>
    <row r="63" spans="2:9" ht="27" customHeight="1" thickBot="1" x14ac:dyDescent="0.3">
      <c r="B63" s="99"/>
      <c r="C63" s="119" t="s">
        <v>59</v>
      </c>
      <c r="D63" s="120">
        <v>42370</v>
      </c>
      <c r="E63" s="120">
        <v>42705</v>
      </c>
      <c r="F63" s="124" t="s">
        <v>22</v>
      </c>
      <c r="G63" s="103"/>
      <c r="H63" s="102" t="s">
        <v>22</v>
      </c>
      <c r="I63" s="104">
        <f>177+295.6</f>
        <v>472.6</v>
      </c>
    </row>
    <row r="64" spans="2:9" ht="19.5" thickBot="1" x14ac:dyDescent="0.3">
      <c r="B64" s="265" t="s">
        <v>8</v>
      </c>
      <c r="C64" s="266"/>
      <c r="D64" s="266"/>
      <c r="E64" s="266"/>
      <c r="F64" s="266"/>
      <c r="G64" s="266"/>
      <c r="H64" s="267"/>
      <c r="I64" s="105">
        <f>SUM(I65:I69)</f>
        <v>18776</v>
      </c>
    </row>
    <row r="65" spans="2:9" ht="44.25" customHeight="1" x14ac:dyDescent="0.25">
      <c r="B65" s="79"/>
      <c r="C65" s="106" t="s">
        <v>702</v>
      </c>
      <c r="D65" s="98">
        <v>42370</v>
      </c>
      <c r="E65" s="98">
        <v>42705</v>
      </c>
      <c r="F65" s="82" t="s">
        <v>22</v>
      </c>
      <c r="G65" s="83"/>
      <c r="H65" s="82" t="s">
        <v>22</v>
      </c>
      <c r="I65" s="84">
        <f>2576+624+154-33</f>
        <v>3321</v>
      </c>
    </row>
    <row r="66" spans="2:9" ht="44.25" customHeight="1" x14ac:dyDescent="0.25">
      <c r="B66" s="85"/>
      <c r="C66" s="86" t="s">
        <v>11</v>
      </c>
      <c r="D66" s="98">
        <v>42370</v>
      </c>
      <c r="E66" s="98">
        <v>42705</v>
      </c>
      <c r="F66" s="88" t="s">
        <v>22</v>
      </c>
      <c r="G66" s="89"/>
      <c r="H66" s="88" t="s">
        <v>22</v>
      </c>
      <c r="I66" s="90">
        <v>33</v>
      </c>
    </row>
    <row r="67" spans="2:9" ht="44.25" customHeight="1" x14ac:dyDescent="0.25">
      <c r="B67" s="85"/>
      <c r="C67" s="86" t="s">
        <v>12</v>
      </c>
      <c r="D67" s="98">
        <v>42370</v>
      </c>
      <c r="E67" s="98">
        <v>42705</v>
      </c>
      <c r="F67" s="88" t="s">
        <v>22</v>
      </c>
      <c r="G67" s="89"/>
      <c r="H67" s="88" t="s">
        <v>22</v>
      </c>
      <c r="I67" s="90">
        <v>645.79999999999995</v>
      </c>
    </row>
    <row r="68" spans="2:9" ht="44.25" customHeight="1" x14ac:dyDescent="0.25">
      <c r="B68" s="85"/>
      <c r="C68" s="86" t="s">
        <v>13</v>
      </c>
      <c r="D68" s="98">
        <v>42370</v>
      </c>
      <c r="E68" s="98">
        <v>42705</v>
      </c>
      <c r="F68" s="88" t="s">
        <v>22</v>
      </c>
      <c r="G68" s="89"/>
      <c r="H68" s="88" t="s">
        <v>22</v>
      </c>
      <c r="I68" s="90">
        <v>14643</v>
      </c>
    </row>
    <row r="69" spans="2:9" ht="44.25" customHeight="1" thickBot="1" x14ac:dyDescent="0.3">
      <c r="B69" s="99"/>
      <c r="C69" s="100" t="s">
        <v>14</v>
      </c>
      <c r="D69" s="101">
        <v>42370</v>
      </c>
      <c r="E69" s="101">
        <v>42705</v>
      </c>
      <c r="F69" s="102" t="s">
        <v>22</v>
      </c>
      <c r="G69" s="103"/>
      <c r="H69" s="102" t="s">
        <v>22</v>
      </c>
      <c r="I69" s="90">
        <v>133.19999999999999</v>
      </c>
    </row>
    <row r="70" spans="2:9" ht="21.75" thickBot="1" x14ac:dyDescent="0.3">
      <c r="B70" s="268" t="s">
        <v>17</v>
      </c>
      <c r="C70" s="269"/>
      <c r="D70" s="269"/>
      <c r="E70" s="269"/>
      <c r="F70" s="125"/>
      <c r="G70" s="125"/>
      <c r="H70" s="126"/>
      <c r="I70" s="127">
        <f>I64+I61+I57+I52+I43+I20+I16+I10+I6</f>
        <v>43301.899999999994</v>
      </c>
    </row>
  </sheetData>
  <mergeCells count="14">
    <mergeCell ref="B2:I2"/>
    <mergeCell ref="B3:I3"/>
    <mergeCell ref="B6:H6"/>
    <mergeCell ref="B10:H10"/>
    <mergeCell ref="B52:H52"/>
    <mergeCell ref="B5:C5"/>
    <mergeCell ref="B64:H64"/>
    <mergeCell ref="B57:H57"/>
    <mergeCell ref="B70:E70"/>
    <mergeCell ref="B61:C61"/>
    <mergeCell ref="B16:H16"/>
    <mergeCell ref="B20:H20"/>
    <mergeCell ref="B43:H43"/>
    <mergeCell ref="B40:H40"/>
  </mergeCells>
  <hyperlinks>
    <hyperlink ref="A1" location="Contenido!A1" display="Volver al menú"/>
  </hyperlinks>
  <pageMargins left="0" right="0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6.85546875" bestFit="1" customWidth="1"/>
    <col min="3" max="3" width="6.28515625" bestFit="1" customWidth="1"/>
    <col min="4" max="4" width="42.5703125" bestFit="1" customWidth="1"/>
    <col min="5" max="5" width="11" bestFit="1" customWidth="1"/>
    <col min="6" max="6" width="32.28515625" bestFit="1" customWidth="1"/>
    <col min="7" max="7" width="16.5703125" bestFit="1" customWidth="1"/>
    <col min="8" max="8" width="13.7109375" bestFit="1" customWidth="1"/>
  </cols>
  <sheetData>
    <row r="1" spans="1:7" x14ac:dyDescent="0.25">
      <c r="A1" s="264" t="s">
        <v>737</v>
      </c>
    </row>
    <row r="2" spans="1:7" ht="26.25" x14ac:dyDescent="0.4">
      <c r="B2" s="282" t="s">
        <v>725</v>
      </c>
      <c r="C2" s="282"/>
      <c r="D2" s="282"/>
      <c r="E2" s="282"/>
      <c r="F2" s="282"/>
      <c r="G2" s="282"/>
    </row>
    <row r="3" spans="1:7" ht="18.75" x14ac:dyDescent="0.3">
      <c r="B3" s="283" t="s">
        <v>23</v>
      </c>
      <c r="C3" s="283"/>
      <c r="D3" s="283"/>
      <c r="E3" s="283"/>
      <c r="F3" s="283"/>
      <c r="G3" s="283"/>
    </row>
    <row r="4" spans="1:7" x14ac:dyDescent="0.25">
      <c r="B4" s="4"/>
      <c r="C4" s="4"/>
      <c r="D4" s="4"/>
    </row>
    <row r="5" spans="1:7" ht="15.75" thickBot="1" x14ac:dyDescent="0.3">
      <c r="B5" s="21" t="s">
        <v>60</v>
      </c>
      <c r="C5" s="22" t="s">
        <v>61</v>
      </c>
      <c r="D5" s="22" t="s">
        <v>62</v>
      </c>
      <c r="E5" s="23" t="s">
        <v>63</v>
      </c>
      <c r="F5" s="23" t="s">
        <v>64</v>
      </c>
      <c r="G5" s="22" t="s">
        <v>65</v>
      </c>
    </row>
    <row r="6" spans="1:7" ht="15.75" thickTop="1" x14ac:dyDescent="0.25">
      <c r="B6" s="14" t="s">
        <v>66</v>
      </c>
      <c r="C6" s="17" t="s">
        <v>67</v>
      </c>
      <c r="D6" s="17" t="s">
        <v>68</v>
      </c>
      <c r="E6" s="8" t="s">
        <v>69</v>
      </c>
      <c r="F6" s="8" t="s">
        <v>70</v>
      </c>
      <c r="G6" s="9">
        <v>8312907815</v>
      </c>
    </row>
    <row r="7" spans="1:7" x14ac:dyDescent="0.25">
      <c r="B7" s="14"/>
      <c r="C7" s="17"/>
      <c r="D7" s="17"/>
      <c r="E7" s="8" t="s">
        <v>71</v>
      </c>
      <c r="F7" s="8" t="s">
        <v>72</v>
      </c>
      <c r="G7" s="9">
        <v>40921423718</v>
      </c>
    </row>
    <row r="8" spans="1:7" x14ac:dyDescent="0.25">
      <c r="B8" s="14"/>
      <c r="C8" s="17"/>
      <c r="D8" s="17"/>
      <c r="E8" s="8" t="s">
        <v>73</v>
      </c>
      <c r="F8" s="8" t="s">
        <v>74</v>
      </c>
      <c r="G8" s="9">
        <v>41879111218</v>
      </c>
    </row>
    <row r="9" spans="1:7" x14ac:dyDescent="0.25">
      <c r="B9" s="14"/>
      <c r="C9" s="17"/>
      <c r="D9" s="17"/>
      <c r="E9" s="8" t="s">
        <v>75</v>
      </c>
      <c r="F9" s="8" t="s">
        <v>76</v>
      </c>
      <c r="G9" s="9">
        <v>8833562520</v>
      </c>
    </row>
    <row r="10" spans="1:7" x14ac:dyDescent="0.25">
      <c r="B10" s="14"/>
      <c r="C10" s="17"/>
      <c r="D10" s="17"/>
      <c r="E10" s="8" t="s">
        <v>77</v>
      </c>
      <c r="F10" s="8" t="s">
        <v>78</v>
      </c>
      <c r="G10" s="9">
        <v>5800000000</v>
      </c>
    </row>
    <row r="11" spans="1:7" x14ac:dyDescent="0.25">
      <c r="B11" s="14"/>
      <c r="C11" s="17"/>
      <c r="D11" s="17"/>
      <c r="E11" s="8" t="s">
        <v>79</v>
      </c>
      <c r="F11" s="8" t="s">
        <v>80</v>
      </c>
      <c r="G11" s="9">
        <v>300000000</v>
      </c>
    </row>
    <row r="12" spans="1:7" x14ac:dyDescent="0.25">
      <c r="B12" s="14"/>
      <c r="C12" s="17"/>
      <c r="D12" s="17"/>
      <c r="E12" s="8" t="s">
        <v>81</v>
      </c>
      <c r="F12" s="8" t="s">
        <v>82</v>
      </c>
      <c r="G12" s="9">
        <v>7500000000</v>
      </c>
    </row>
    <row r="13" spans="1:7" x14ac:dyDescent="0.25">
      <c r="B13" s="14"/>
      <c r="C13" s="17"/>
      <c r="D13" s="17"/>
      <c r="E13" s="8" t="s">
        <v>83</v>
      </c>
      <c r="F13" s="8" t="s">
        <v>84</v>
      </c>
      <c r="G13" s="9">
        <v>10500000</v>
      </c>
    </row>
    <row r="14" spans="1:7" x14ac:dyDescent="0.25">
      <c r="B14" s="14"/>
      <c r="C14" s="17"/>
      <c r="D14" s="17"/>
      <c r="E14" s="8" t="s">
        <v>85</v>
      </c>
      <c r="F14" s="8" t="s">
        <v>86</v>
      </c>
      <c r="G14" s="9">
        <v>600000000</v>
      </c>
    </row>
    <row r="15" spans="1:7" x14ac:dyDescent="0.25">
      <c r="B15" s="14"/>
      <c r="C15" s="17"/>
      <c r="D15" s="17"/>
      <c r="E15" s="8" t="s">
        <v>87</v>
      </c>
      <c r="F15" s="8" t="s">
        <v>88</v>
      </c>
      <c r="G15" s="9">
        <v>450000000</v>
      </c>
    </row>
    <row r="16" spans="1:7" x14ac:dyDescent="0.25">
      <c r="B16" s="14"/>
      <c r="C16" s="17"/>
      <c r="D16" s="17"/>
      <c r="E16" s="8" t="s">
        <v>89</v>
      </c>
      <c r="F16" s="8" t="s">
        <v>90</v>
      </c>
      <c r="G16" s="9">
        <v>361000000</v>
      </c>
    </row>
    <row r="17" spans="2:7" x14ac:dyDescent="0.25">
      <c r="B17" s="14"/>
      <c r="C17" s="17"/>
      <c r="D17" s="17"/>
      <c r="E17" s="8" t="s">
        <v>91</v>
      </c>
      <c r="F17" s="8" t="s">
        <v>92</v>
      </c>
      <c r="G17" s="9">
        <v>6000000</v>
      </c>
    </row>
    <row r="18" spans="2:7" x14ac:dyDescent="0.25">
      <c r="B18" s="14"/>
      <c r="C18" s="17"/>
      <c r="D18" s="17"/>
      <c r="E18" s="8" t="s">
        <v>93</v>
      </c>
      <c r="F18" s="8" t="s">
        <v>94</v>
      </c>
      <c r="G18" s="9">
        <v>744140000</v>
      </c>
    </row>
    <row r="19" spans="2:7" x14ac:dyDescent="0.25">
      <c r="B19" s="14"/>
      <c r="C19" s="17"/>
      <c r="D19" s="17"/>
      <c r="E19" s="8" t="s">
        <v>95</v>
      </c>
      <c r="F19" s="8" t="s">
        <v>96</v>
      </c>
      <c r="G19" s="9">
        <v>183942000</v>
      </c>
    </row>
    <row r="20" spans="2:7" x14ac:dyDescent="0.25">
      <c r="B20" s="14"/>
      <c r="C20" s="17"/>
      <c r="D20" s="17"/>
      <c r="E20" s="8" t="s">
        <v>97</v>
      </c>
      <c r="F20" s="8" t="s">
        <v>98</v>
      </c>
      <c r="G20" s="9">
        <v>14800000</v>
      </c>
    </row>
    <row r="21" spans="2:7" x14ac:dyDescent="0.25">
      <c r="B21" s="14"/>
      <c r="C21" s="17"/>
      <c r="D21" s="17"/>
      <c r="E21" s="8" t="s">
        <v>99</v>
      </c>
      <c r="F21" s="8" t="s">
        <v>100</v>
      </c>
      <c r="G21" s="9">
        <v>120000000</v>
      </c>
    </row>
    <row r="22" spans="2:7" x14ac:dyDescent="0.25">
      <c r="B22" s="14"/>
      <c r="C22" s="17"/>
      <c r="D22" s="17"/>
      <c r="E22" s="8" t="s">
        <v>101</v>
      </c>
      <c r="F22" s="8" t="s">
        <v>102</v>
      </c>
      <c r="G22" s="9">
        <v>351500000</v>
      </c>
    </row>
    <row r="23" spans="2:7" x14ac:dyDescent="0.25">
      <c r="B23" s="14"/>
      <c r="C23" s="17"/>
      <c r="D23" s="17"/>
      <c r="E23" s="8" t="s">
        <v>103</v>
      </c>
      <c r="F23" s="8" t="s">
        <v>104</v>
      </c>
      <c r="G23" s="9">
        <v>902000000</v>
      </c>
    </row>
    <row r="24" spans="2:7" x14ac:dyDescent="0.25">
      <c r="B24" s="14"/>
      <c r="C24" s="17"/>
      <c r="D24" s="20" t="s">
        <v>105</v>
      </c>
      <c r="E24" s="10"/>
      <c r="F24" s="10"/>
      <c r="G24" s="11">
        <v>117290887271</v>
      </c>
    </row>
    <row r="25" spans="2:7" x14ac:dyDescent="0.25">
      <c r="B25" s="14"/>
      <c r="C25" s="17" t="s">
        <v>106</v>
      </c>
      <c r="D25" s="17" t="s">
        <v>24</v>
      </c>
      <c r="E25" s="8" t="s">
        <v>107</v>
      </c>
      <c r="F25" s="8" t="s">
        <v>108</v>
      </c>
      <c r="G25" s="9">
        <v>130364000</v>
      </c>
    </row>
    <row r="26" spans="2:7" x14ac:dyDescent="0.25">
      <c r="B26" s="14"/>
      <c r="C26" s="17"/>
      <c r="D26" s="17"/>
      <c r="E26" s="8" t="s">
        <v>109</v>
      </c>
      <c r="F26" s="8" t="s">
        <v>110</v>
      </c>
      <c r="G26" s="9">
        <v>117166000</v>
      </c>
    </row>
    <row r="27" spans="2:7" x14ac:dyDescent="0.25">
      <c r="B27" s="14"/>
      <c r="C27" s="17"/>
      <c r="D27" s="17"/>
      <c r="E27" s="8" t="s">
        <v>111</v>
      </c>
      <c r="F27" s="8" t="s">
        <v>112</v>
      </c>
      <c r="G27" s="9">
        <v>72000000</v>
      </c>
    </row>
    <row r="28" spans="2:7" x14ac:dyDescent="0.25">
      <c r="B28" s="14"/>
      <c r="C28" s="17"/>
      <c r="D28" s="17"/>
      <c r="E28" s="8" t="s">
        <v>113</v>
      </c>
      <c r="F28" s="8" t="s">
        <v>114</v>
      </c>
      <c r="G28" s="9">
        <v>72000000</v>
      </c>
    </row>
    <row r="29" spans="2:7" x14ac:dyDescent="0.25">
      <c r="B29" s="14"/>
      <c r="C29" s="17"/>
      <c r="D29" s="17"/>
      <c r="E29" s="8" t="s">
        <v>115</v>
      </c>
      <c r="F29" s="8" t="s">
        <v>116</v>
      </c>
      <c r="G29" s="9">
        <v>44468000</v>
      </c>
    </row>
    <row r="30" spans="2:7" x14ac:dyDescent="0.25">
      <c r="B30" s="14"/>
      <c r="C30" s="17"/>
      <c r="D30" s="17"/>
      <c r="E30" s="8" t="s">
        <v>117</v>
      </c>
      <c r="F30" s="8" t="s">
        <v>118</v>
      </c>
      <c r="G30" s="9">
        <v>72018000</v>
      </c>
    </row>
    <row r="31" spans="2:7" x14ac:dyDescent="0.25">
      <c r="B31" s="14"/>
      <c r="C31" s="17"/>
      <c r="D31" s="17"/>
      <c r="E31" s="8" t="s">
        <v>119</v>
      </c>
      <c r="F31" s="8" t="s">
        <v>90</v>
      </c>
      <c r="G31" s="9">
        <v>4750000</v>
      </c>
    </row>
    <row r="32" spans="2:7" x14ac:dyDescent="0.25">
      <c r="B32" s="14"/>
      <c r="C32" s="17"/>
      <c r="D32" s="17"/>
      <c r="E32" s="8" t="s">
        <v>120</v>
      </c>
      <c r="F32" s="8" t="s">
        <v>92</v>
      </c>
      <c r="G32" s="9">
        <v>600000</v>
      </c>
    </row>
    <row r="33" spans="2:7" x14ac:dyDescent="0.25">
      <c r="B33" s="14"/>
      <c r="C33" s="17"/>
      <c r="D33" s="17"/>
      <c r="E33" s="8" t="s">
        <v>121</v>
      </c>
      <c r="F33" s="8" t="s">
        <v>94</v>
      </c>
      <c r="G33" s="9">
        <v>1185000</v>
      </c>
    </row>
    <row r="34" spans="2:7" x14ac:dyDescent="0.25">
      <c r="B34" s="14"/>
      <c r="C34" s="17"/>
      <c r="D34" s="17"/>
      <c r="E34" s="8" t="s">
        <v>122</v>
      </c>
      <c r="F34" s="8" t="s">
        <v>123</v>
      </c>
      <c r="G34" s="9">
        <v>700000</v>
      </c>
    </row>
    <row r="35" spans="2:7" x14ac:dyDescent="0.25">
      <c r="B35" s="14"/>
      <c r="C35" s="17"/>
      <c r="D35" s="20" t="s">
        <v>124</v>
      </c>
      <c r="E35" s="10"/>
      <c r="F35" s="10"/>
      <c r="G35" s="11">
        <v>515251000</v>
      </c>
    </row>
    <row r="36" spans="2:7" x14ac:dyDescent="0.25">
      <c r="B36" s="14"/>
      <c r="C36" s="17" t="s">
        <v>125</v>
      </c>
      <c r="D36" s="17" t="s">
        <v>126</v>
      </c>
      <c r="E36" s="8" t="s">
        <v>127</v>
      </c>
      <c r="F36" s="8" t="s">
        <v>128</v>
      </c>
      <c r="G36" s="9">
        <v>10000000</v>
      </c>
    </row>
    <row r="37" spans="2:7" x14ac:dyDescent="0.25">
      <c r="B37" s="14"/>
      <c r="C37" s="17"/>
      <c r="D37" s="20" t="s">
        <v>129</v>
      </c>
      <c r="E37" s="10"/>
      <c r="F37" s="10"/>
      <c r="G37" s="11">
        <v>10000000</v>
      </c>
    </row>
    <row r="38" spans="2:7" x14ac:dyDescent="0.25">
      <c r="B38" s="14"/>
      <c r="C38" s="17" t="s">
        <v>130</v>
      </c>
      <c r="D38" s="17" t="s">
        <v>131</v>
      </c>
      <c r="E38" s="8" t="s">
        <v>132</v>
      </c>
      <c r="F38" s="8" t="s">
        <v>133</v>
      </c>
      <c r="G38" s="9">
        <v>600000000</v>
      </c>
    </row>
    <row r="39" spans="2:7" x14ac:dyDescent="0.25">
      <c r="B39" s="14"/>
      <c r="C39" s="17"/>
      <c r="D39" s="17"/>
      <c r="E39" s="8" t="s">
        <v>134</v>
      </c>
      <c r="F39" s="8" t="s">
        <v>135</v>
      </c>
      <c r="G39" s="9">
        <v>7000000</v>
      </c>
    </row>
    <row r="40" spans="2:7" x14ac:dyDescent="0.25">
      <c r="B40" s="14"/>
      <c r="C40" s="17"/>
      <c r="D40" s="17"/>
      <c r="E40" s="8" t="s">
        <v>136</v>
      </c>
      <c r="F40" s="8" t="s">
        <v>137</v>
      </c>
      <c r="G40" s="9">
        <v>130000000</v>
      </c>
    </row>
    <row r="41" spans="2:7" x14ac:dyDescent="0.25">
      <c r="B41" s="14"/>
      <c r="C41" s="17"/>
      <c r="D41" s="17"/>
      <c r="E41" s="8" t="s">
        <v>138</v>
      </c>
      <c r="F41" s="8" t="s">
        <v>139</v>
      </c>
      <c r="G41" s="9">
        <v>3826000000</v>
      </c>
    </row>
    <row r="42" spans="2:7" x14ac:dyDescent="0.25">
      <c r="B42" s="14"/>
      <c r="C42" s="17"/>
      <c r="D42" s="17"/>
      <c r="E42" s="8" t="s">
        <v>140</v>
      </c>
      <c r="F42" s="8" t="s">
        <v>141</v>
      </c>
      <c r="G42" s="9">
        <v>110000000</v>
      </c>
    </row>
    <row r="43" spans="2:7" x14ac:dyDescent="0.25">
      <c r="B43" s="14"/>
      <c r="C43" s="17"/>
      <c r="D43" s="20" t="s">
        <v>142</v>
      </c>
      <c r="E43" s="10"/>
      <c r="F43" s="10"/>
      <c r="G43" s="11">
        <v>4673000000</v>
      </c>
    </row>
    <row r="44" spans="2:7" x14ac:dyDescent="0.25">
      <c r="B44" s="14"/>
      <c r="C44" s="17" t="s">
        <v>143</v>
      </c>
      <c r="D44" s="17" t="s">
        <v>28</v>
      </c>
      <c r="E44" s="8" t="s">
        <v>144</v>
      </c>
      <c r="F44" s="8" t="s">
        <v>145</v>
      </c>
      <c r="G44" s="9">
        <v>145000000</v>
      </c>
    </row>
    <row r="45" spans="2:7" x14ac:dyDescent="0.25">
      <c r="B45" s="14"/>
      <c r="C45" s="17"/>
      <c r="D45" s="20" t="s">
        <v>146</v>
      </c>
      <c r="E45" s="10"/>
      <c r="F45" s="10"/>
      <c r="G45" s="11">
        <v>145000000</v>
      </c>
    </row>
    <row r="46" spans="2:7" x14ac:dyDescent="0.25">
      <c r="B46" s="14"/>
      <c r="C46" s="17" t="s">
        <v>147</v>
      </c>
      <c r="D46" s="17" t="s">
        <v>148</v>
      </c>
      <c r="E46" s="8" t="s">
        <v>149</v>
      </c>
      <c r="F46" s="8" t="s">
        <v>150</v>
      </c>
      <c r="G46" s="9">
        <v>10000000</v>
      </c>
    </row>
    <row r="47" spans="2:7" x14ac:dyDescent="0.25">
      <c r="B47" s="14"/>
      <c r="C47" s="17"/>
      <c r="D47" s="17"/>
      <c r="E47" s="8" t="s">
        <v>151</v>
      </c>
      <c r="F47" s="8" t="s">
        <v>152</v>
      </c>
      <c r="G47" s="9">
        <v>10000000</v>
      </c>
    </row>
    <row r="48" spans="2:7" x14ac:dyDescent="0.25">
      <c r="B48" s="14"/>
      <c r="C48" s="17"/>
      <c r="D48" s="17"/>
      <c r="E48" s="8" t="s">
        <v>153</v>
      </c>
      <c r="F48" s="8" t="s">
        <v>154</v>
      </c>
      <c r="G48" s="9">
        <v>5000000</v>
      </c>
    </row>
    <row r="49" spans="2:7" x14ac:dyDescent="0.25">
      <c r="B49" s="14"/>
      <c r="C49" s="17"/>
      <c r="D49" s="17"/>
      <c r="E49" s="8" t="s">
        <v>155</v>
      </c>
      <c r="F49" s="8" t="s">
        <v>156</v>
      </c>
      <c r="G49" s="9">
        <v>19000000</v>
      </c>
    </row>
    <row r="50" spans="2:7" x14ac:dyDescent="0.25">
      <c r="B50" s="14"/>
      <c r="C50" s="17"/>
      <c r="D50" s="20" t="s">
        <v>157</v>
      </c>
      <c r="E50" s="10"/>
      <c r="F50" s="10"/>
      <c r="G50" s="11">
        <v>44000000</v>
      </c>
    </row>
    <row r="51" spans="2:7" x14ac:dyDescent="0.25">
      <c r="B51" s="14"/>
      <c r="C51" s="17" t="s">
        <v>158</v>
      </c>
      <c r="D51" s="17" t="s">
        <v>159</v>
      </c>
      <c r="E51" s="8" t="s">
        <v>160</v>
      </c>
      <c r="F51" s="8" t="s">
        <v>161</v>
      </c>
      <c r="G51" s="9">
        <v>10000000</v>
      </c>
    </row>
    <row r="52" spans="2:7" x14ac:dyDescent="0.25">
      <c r="B52" s="14"/>
      <c r="C52" s="17"/>
      <c r="D52" s="20" t="s">
        <v>162</v>
      </c>
      <c r="E52" s="10"/>
      <c r="F52" s="10"/>
      <c r="G52" s="11">
        <v>10000000</v>
      </c>
    </row>
    <row r="53" spans="2:7" x14ac:dyDescent="0.25">
      <c r="B53" s="14"/>
      <c r="C53" s="17" t="s">
        <v>163</v>
      </c>
      <c r="D53" s="17" t="s">
        <v>164</v>
      </c>
      <c r="E53" s="8" t="s">
        <v>165</v>
      </c>
      <c r="F53" s="8" t="s">
        <v>166</v>
      </c>
      <c r="G53" s="9">
        <v>5000000</v>
      </c>
    </row>
    <row r="54" spans="2:7" x14ac:dyDescent="0.25">
      <c r="B54" s="14"/>
      <c r="C54" s="17"/>
      <c r="D54" s="20" t="s">
        <v>167</v>
      </c>
      <c r="E54" s="10"/>
      <c r="F54" s="10"/>
      <c r="G54" s="11">
        <v>5000000</v>
      </c>
    </row>
    <row r="55" spans="2:7" x14ac:dyDescent="0.25">
      <c r="B55" s="14"/>
      <c r="C55" s="17" t="s">
        <v>168</v>
      </c>
      <c r="D55" s="17" t="s">
        <v>169</v>
      </c>
      <c r="E55" s="8" t="s">
        <v>170</v>
      </c>
      <c r="F55" s="8" t="s">
        <v>171</v>
      </c>
      <c r="G55" s="9">
        <v>10000000</v>
      </c>
    </row>
    <row r="56" spans="2:7" x14ac:dyDescent="0.25">
      <c r="B56" s="14"/>
      <c r="C56" s="17"/>
      <c r="D56" s="17"/>
      <c r="E56" s="8" t="s">
        <v>172</v>
      </c>
      <c r="F56" s="8" t="s">
        <v>173</v>
      </c>
      <c r="G56" s="9">
        <v>30000000</v>
      </c>
    </row>
    <row r="57" spans="2:7" x14ac:dyDescent="0.25">
      <c r="B57" s="14"/>
      <c r="C57" s="17"/>
      <c r="D57" s="20" t="s">
        <v>174</v>
      </c>
      <c r="E57" s="10"/>
      <c r="F57" s="10"/>
      <c r="G57" s="11">
        <v>40000000</v>
      </c>
    </row>
    <row r="58" spans="2:7" x14ac:dyDescent="0.25">
      <c r="B58" s="15" t="s">
        <v>175</v>
      </c>
      <c r="C58" s="18"/>
      <c r="D58" s="18"/>
      <c r="E58" s="12"/>
      <c r="F58" s="12"/>
      <c r="G58" s="13">
        <v>122733138271</v>
      </c>
    </row>
    <row r="59" spans="2:7" x14ac:dyDescent="0.25">
      <c r="B59" s="14" t="s">
        <v>176</v>
      </c>
      <c r="C59" s="17" t="s">
        <v>177</v>
      </c>
      <c r="D59" s="17" t="s">
        <v>25</v>
      </c>
      <c r="E59" s="8" t="s">
        <v>178</v>
      </c>
      <c r="F59" s="8" t="s">
        <v>179</v>
      </c>
      <c r="G59" s="9">
        <v>23328003368</v>
      </c>
    </row>
    <row r="60" spans="2:7" x14ac:dyDescent="0.25">
      <c r="B60" s="14"/>
      <c r="C60" s="17"/>
      <c r="D60" s="17"/>
      <c r="E60" s="8" t="s">
        <v>180</v>
      </c>
      <c r="F60" s="8" t="s">
        <v>181</v>
      </c>
      <c r="G60" s="9">
        <v>7366166500</v>
      </c>
    </row>
    <row r="61" spans="2:7" x14ac:dyDescent="0.25">
      <c r="B61" s="14"/>
      <c r="C61" s="17"/>
      <c r="D61" s="17"/>
      <c r="E61" s="8" t="s">
        <v>182</v>
      </c>
      <c r="F61" s="8" t="s">
        <v>183</v>
      </c>
      <c r="G61" s="9">
        <v>36642628</v>
      </c>
    </row>
    <row r="62" spans="2:7" x14ac:dyDescent="0.25">
      <c r="B62" s="14"/>
      <c r="C62" s="17"/>
      <c r="D62" s="17"/>
      <c r="E62" s="8" t="s">
        <v>184</v>
      </c>
      <c r="F62" s="8" t="s">
        <v>185</v>
      </c>
      <c r="G62" s="9">
        <v>3500000</v>
      </c>
    </row>
    <row r="63" spans="2:7" x14ac:dyDescent="0.25">
      <c r="B63" s="14"/>
      <c r="C63" s="17"/>
      <c r="D63" s="17"/>
      <c r="E63" s="8" t="s">
        <v>186</v>
      </c>
      <c r="F63" s="8" t="s">
        <v>187</v>
      </c>
      <c r="G63" s="9">
        <v>97119000</v>
      </c>
    </row>
    <row r="64" spans="2:7" x14ac:dyDescent="0.25">
      <c r="B64" s="14"/>
      <c r="C64" s="17"/>
      <c r="D64" s="17"/>
      <c r="E64" s="8" t="s">
        <v>188</v>
      </c>
      <c r="F64" s="8" t="s">
        <v>189</v>
      </c>
      <c r="G64" s="9">
        <v>7000000</v>
      </c>
    </row>
    <row r="65" spans="2:7" x14ac:dyDescent="0.25">
      <c r="B65" s="14"/>
      <c r="C65" s="17"/>
      <c r="D65" s="17"/>
      <c r="E65" s="8" t="s">
        <v>190</v>
      </c>
      <c r="F65" s="8" t="s">
        <v>191</v>
      </c>
      <c r="G65" s="9">
        <v>7500000</v>
      </c>
    </row>
    <row r="66" spans="2:7" x14ac:dyDescent="0.25">
      <c r="B66" s="14"/>
      <c r="C66" s="17"/>
      <c r="D66" s="17"/>
      <c r="E66" s="8" t="s">
        <v>192</v>
      </c>
      <c r="F66" s="8" t="s">
        <v>193</v>
      </c>
      <c r="G66" s="9">
        <v>30000000</v>
      </c>
    </row>
    <row r="67" spans="2:7" x14ac:dyDescent="0.25">
      <c r="B67" s="14"/>
      <c r="C67" s="17"/>
      <c r="D67" s="17"/>
      <c r="E67" s="8" t="s">
        <v>194</v>
      </c>
      <c r="F67" s="8" t="s">
        <v>195</v>
      </c>
      <c r="G67" s="9">
        <v>2208413929</v>
      </c>
    </row>
    <row r="68" spans="2:7" x14ac:dyDescent="0.25">
      <c r="B68" s="14"/>
      <c r="C68" s="17"/>
      <c r="D68" s="17"/>
      <c r="E68" s="8" t="s">
        <v>196</v>
      </c>
      <c r="F68" s="8" t="s">
        <v>197</v>
      </c>
      <c r="G68" s="9">
        <v>59391444</v>
      </c>
    </row>
    <row r="69" spans="2:7" x14ac:dyDescent="0.25">
      <c r="B69" s="14"/>
      <c r="C69" s="17"/>
      <c r="D69" s="17"/>
      <c r="E69" s="8" t="s">
        <v>198</v>
      </c>
      <c r="F69" s="8" t="s">
        <v>199</v>
      </c>
      <c r="G69" s="9">
        <v>2035230000</v>
      </c>
    </row>
    <row r="70" spans="2:7" x14ac:dyDescent="0.25">
      <c r="B70" s="14"/>
      <c r="C70" s="17"/>
      <c r="D70" s="17"/>
      <c r="E70" s="8" t="s">
        <v>200</v>
      </c>
      <c r="F70" s="8" t="s">
        <v>201</v>
      </c>
      <c r="G70" s="9">
        <v>215162500</v>
      </c>
    </row>
    <row r="71" spans="2:7" x14ac:dyDescent="0.25">
      <c r="B71" s="14"/>
      <c r="C71" s="17"/>
      <c r="D71" s="17"/>
      <c r="E71" s="8" t="s">
        <v>202</v>
      </c>
      <c r="F71" s="8" t="s">
        <v>203</v>
      </c>
      <c r="G71" s="9">
        <v>38100000</v>
      </c>
    </row>
    <row r="72" spans="2:7" x14ac:dyDescent="0.25">
      <c r="B72" s="14"/>
      <c r="C72" s="17"/>
      <c r="D72" s="17"/>
      <c r="E72" s="8" t="s">
        <v>204</v>
      </c>
      <c r="F72" s="8" t="s">
        <v>205</v>
      </c>
      <c r="G72" s="9">
        <v>29800000</v>
      </c>
    </row>
    <row r="73" spans="2:7" x14ac:dyDescent="0.25">
      <c r="B73" s="14"/>
      <c r="C73" s="17"/>
      <c r="D73" s="17"/>
      <c r="E73" s="8" t="s">
        <v>206</v>
      </c>
      <c r="F73" s="8" t="s">
        <v>207</v>
      </c>
      <c r="G73" s="9">
        <v>35194071000</v>
      </c>
    </row>
    <row r="74" spans="2:7" x14ac:dyDescent="0.25">
      <c r="B74" s="14"/>
      <c r="C74" s="17"/>
      <c r="D74" s="17"/>
      <c r="E74" s="8" t="s">
        <v>208</v>
      </c>
      <c r="F74" s="8" t="s">
        <v>209</v>
      </c>
      <c r="G74" s="9">
        <v>267000000</v>
      </c>
    </row>
    <row r="75" spans="2:7" x14ac:dyDescent="0.25">
      <c r="B75" s="14"/>
      <c r="C75" s="17"/>
      <c r="D75" s="17"/>
      <c r="E75" s="8" t="s">
        <v>210</v>
      </c>
      <c r="F75" s="8" t="s">
        <v>211</v>
      </c>
      <c r="G75" s="9">
        <v>127600000</v>
      </c>
    </row>
    <row r="76" spans="2:7" x14ac:dyDescent="0.25">
      <c r="B76" s="14"/>
      <c r="C76" s="17"/>
      <c r="D76" s="17"/>
      <c r="E76" s="8" t="s">
        <v>212</v>
      </c>
      <c r="F76" s="8" t="s">
        <v>10</v>
      </c>
      <c r="G76" s="9">
        <v>849125671</v>
      </c>
    </row>
    <row r="77" spans="2:7" x14ac:dyDescent="0.25">
      <c r="B77" s="14"/>
      <c r="C77" s="17"/>
      <c r="D77" s="20" t="s">
        <v>213</v>
      </c>
      <c r="E77" s="10"/>
      <c r="F77" s="10"/>
      <c r="G77" s="11">
        <v>71899826040</v>
      </c>
    </row>
    <row r="78" spans="2:7" x14ac:dyDescent="0.25">
      <c r="B78" s="14"/>
      <c r="C78" s="17" t="s">
        <v>214</v>
      </c>
      <c r="D78" s="17" t="s">
        <v>26</v>
      </c>
      <c r="E78" s="8" t="s">
        <v>215</v>
      </c>
      <c r="F78" s="8" t="s">
        <v>216</v>
      </c>
      <c r="G78" s="9">
        <v>84240000</v>
      </c>
    </row>
    <row r="79" spans="2:7" x14ac:dyDescent="0.25">
      <c r="B79" s="14"/>
      <c r="C79" s="17"/>
      <c r="D79" s="17"/>
      <c r="E79" s="8" t="s">
        <v>217</v>
      </c>
      <c r="F79" s="8" t="s">
        <v>218</v>
      </c>
      <c r="G79" s="9">
        <v>2000000</v>
      </c>
    </row>
    <row r="80" spans="2:7" x14ac:dyDescent="0.25">
      <c r="B80" s="14"/>
      <c r="C80" s="17"/>
      <c r="D80" s="17"/>
      <c r="E80" s="8" t="s">
        <v>219</v>
      </c>
      <c r="F80" s="8" t="s">
        <v>220</v>
      </c>
      <c r="G80" s="9">
        <v>500000</v>
      </c>
    </row>
    <row r="81" spans="2:7" x14ac:dyDescent="0.25">
      <c r="B81" s="14"/>
      <c r="C81" s="17"/>
      <c r="D81" s="17"/>
      <c r="E81" s="8" t="s">
        <v>221</v>
      </c>
      <c r="F81" s="8" t="s">
        <v>222</v>
      </c>
      <c r="G81" s="9">
        <v>809847342</v>
      </c>
    </row>
    <row r="82" spans="2:7" x14ac:dyDescent="0.25">
      <c r="B82" s="14"/>
      <c r="C82" s="17"/>
      <c r="D82" s="17"/>
      <c r="E82" s="8" t="s">
        <v>223</v>
      </c>
      <c r="F82" s="8" t="s">
        <v>224</v>
      </c>
      <c r="G82" s="9">
        <v>334460000</v>
      </c>
    </row>
    <row r="83" spans="2:7" x14ac:dyDescent="0.25">
      <c r="B83" s="14"/>
      <c r="C83" s="17"/>
      <c r="D83" s="17"/>
      <c r="E83" s="8" t="s">
        <v>225</v>
      </c>
      <c r="F83" s="8" t="s">
        <v>226</v>
      </c>
      <c r="G83" s="9">
        <v>240000000</v>
      </c>
    </row>
    <row r="84" spans="2:7" x14ac:dyDescent="0.25">
      <c r="B84" s="14"/>
      <c r="C84" s="17"/>
      <c r="D84" s="17"/>
      <c r="E84" s="8" t="s">
        <v>227</v>
      </c>
      <c r="F84" s="8" t="s">
        <v>228</v>
      </c>
      <c r="G84" s="9">
        <v>1013858000</v>
      </c>
    </row>
    <row r="85" spans="2:7" x14ac:dyDescent="0.25">
      <c r="B85" s="14"/>
      <c r="C85" s="17"/>
      <c r="D85" s="17"/>
      <c r="E85" s="8" t="s">
        <v>229</v>
      </c>
      <c r="F85" s="8" t="s">
        <v>230</v>
      </c>
      <c r="G85" s="9">
        <v>2739852492</v>
      </c>
    </row>
    <row r="86" spans="2:7" x14ac:dyDescent="0.25">
      <c r="B86" s="14"/>
      <c r="C86" s="17"/>
      <c r="D86" s="17"/>
      <c r="E86" s="8" t="s">
        <v>231</v>
      </c>
      <c r="F86" s="8" t="s">
        <v>232</v>
      </c>
      <c r="G86" s="9">
        <v>65420404</v>
      </c>
    </row>
    <row r="87" spans="2:7" x14ac:dyDescent="0.25">
      <c r="B87" s="14"/>
      <c r="C87" s="17"/>
      <c r="D87" s="17"/>
      <c r="E87" s="8" t="s">
        <v>233</v>
      </c>
      <c r="F87" s="8" t="s">
        <v>234</v>
      </c>
      <c r="G87" s="9">
        <v>432200300</v>
      </c>
    </row>
    <row r="88" spans="2:7" x14ac:dyDescent="0.25">
      <c r="B88" s="14"/>
      <c r="C88" s="17"/>
      <c r="D88" s="17"/>
      <c r="E88" s="8" t="s">
        <v>235</v>
      </c>
      <c r="F88" s="8" t="s">
        <v>236</v>
      </c>
      <c r="G88" s="9">
        <v>361350000</v>
      </c>
    </row>
    <row r="89" spans="2:7" x14ac:dyDescent="0.25">
      <c r="B89" s="14"/>
      <c r="C89" s="17"/>
      <c r="D89" s="17"/>
      <c r="E89" s="8" t="s">
        <v>237</v>
      </c>
      <c r="F89" s="8" t="s">
        <v>238</v>
      </c>
      <c r="G89" s="9">
        <v>80490000</v>
      </c>
    </row>
    <row r="90" spans="2:7" x14ac:dyDescent="0.25">
      <c r="B90" s="14"/>
      <c r="C90" s="17"/>
      <c r="D90" s="17"/>
      <c r="E90" s="8" t="s">
        <v>239</v>
      </c>
      <c r="F90" s="8" t="s">
        <v>240</v>
      </c>
      <c r="G90" s="9">
        <v>824434710</v>
      </c>
    </row>
    <row r="91" spans="2:7" x14ac:dyDescent="0.25">
      <c r="B91" s="14"/>
      <c r="C91" s="17"/>
      <c r="D91" s="17"/>
      <c r="E91" s="8" t="s">
        <v>241</v>
      </c>
      <c r="F91" s="8" t="s">
        <v>242</v>
      </c>
      <c r="G91" s="9">
        <v>45771360</v>
      </c>
    </row>
    <row r="92" spans="2:7" x14ac:dyDescent="0.25">
      <c r="B92" s="14"/>
      <c r="C92" s="17"/>
      <c r="D92" s="17"/>
      <c r="E92" s="8" t="s">
        <v>243</v>
      </c>
      <c r="F92" s="8" t="s">
        <v>244</v>
      </c>
      <c r="G92" s="9">
        <v>61945500</v>
      </c>
    </row>
    <row r="93" spans="2:7" x14ac:dyDescent="0.25">
      <c r="B93" s="14"/>
      <c r="C93" s="17"/>
      <c r="D93" s="17"/>
      <c r="E93" s="8" t="s">
        <v>245</v>
      </c>
      <c r="F93" s="8" t="s">
        <v>246</v>
      </c>
      <c r="G93" s="9">
        <v>47200000</v>
      </c>
    </row>
    <row r="94" spans="2:7" x14ac:dyDescent="0.25">
      <c r="B94" s="14"/>
      <c r="C94" s="17"/>
      <c r="D94" s="17"/>
      <c r="E94" s="8" t="s">
        <v>247</v>
      </c>
      <c r="F94" s="8" t="s">
        <v>248</v>
      </c>
      <c r="G94" s="9">
        <v>1200000</v>
      </c>
    </row>
    <row r="95" spans="2:7" x14ac:dyDescent="0.25">
      <c r="B95" s="14"/>
      <c r="C95" s="17"/>
      <c r="D95" s="17"/>
      <c r="E95" s="8" t="s">
        <v>249</v>
      </c>
      <c r="F95" s="8" t="s">
        <v>250</v>
      </c>
      <c r="G95" s="9">
        <v>4220000</v>
      </c>
    </row>
    <row r="96" spans="2:7" x14ac:dyDescent="0.25">
      <c r="B96" s="14"/>
      <c r="C96" s="17"/>
      <c r="D96" s="17"/>
      <c r="E96" s="8" t="s">
        <v>251</v>
      </c>
      <c r="F96" s="8" t="s">
        <v>252</v>
      </c>
      <c r="G96" s="9">
        <v>49400000</v>
      </c>
    </row>
    <row r="97" spans="2:7" x14ac:dyDescent="0.25">
      <c r="B97" s="14"/>
      <c r="C97" s="17"/>
      <c r="D97" s="17"/>
      <c r="E97" s="8" t="s">
        <v>253</v>
      </c>
      <c r="F97" s="8" t="s">
        <v>254</v>
      </c>
      <c r="G97" s="9">
        <v>1710000</v>
      </c>
    </row>
    <row r="98" spans="2:7" x14ac:dyDescent="0.25">
      <c r="B98" s="14"/>
      <c r="C98" s="17"/>
      <c r="D98" s="17"/>
      <c r="E98" s="8" t="s">
        <v>255</v>
      </c>
      <c r="F98" s="8" t="s">
        <v>256</v>
      </c>
      <c r="G98" s="9">
        <v>139072605</v>
      </c>
    </row>
    <row r="99" spans="2:7" x14ac:dyDescent="0.25">
      <c r="B99" s="14"/>
      <c r="C99" s="17"/>
      <c r="D99" s="17"/>
      <c r="E99" s="8" t="s">
        <v>257</v>
      </c>
      <c r="F99" s="8" t="s">
        <v>258</v>
      </c>
      <c r="G99" s="9">
        <v>42550000</v>
      </c>
    </row>
    <row r="100" spans="2:7" x14ac:dyDescent="0.25">
      <c r="B100" s="14"/>
      <c r="C100" s="17"/>
      <c r="D100" s="17"/>
      <c r="E100" s="8" t="s">
        <v>259</v>
      </c>
      <c r="F100" s="8" t="s">
        <v>260</v>
      </c>
      <c r="G100" s="9">
        <v>33169500</v>
      </c>
    </row>
    <row r="101" spans="2:7" x14ac:dyDescent="0.25">
      <c r="B101" s="14"/>
      <c r="C101" s="17"/>
      <c r="D101" s="17"/>
      <c r="E101" s="8" t="s">
        <v>261</v>
      </c>
      <c r="F101" s="8" t="s">
        <v>262</v>
      </c>
      <c r="G101" s="9">
        <v>42866900</v>
      </c>
    </row>
    <row r="102" spans="2:7" x14ac:dyDescent="0.25">
      <c r="B102" s="14"/>
      <c r="C102" s="17"/>
      <c r="D102" s="17"/>
      <c r="E102" s="8" t="s">
        <v>263</v>
      </c>
      <c r="F102" s="8" t="s">
        <v>264</v>
      </c>
      <c r="G102" s="9">
        <v>37572250</v>
      </c>
    </row>
    <row r="103" spans="2:7" x14ac:dyDescent="0.25">
      <c r="B103" s="14"/>
      <c r="C103" s="17"/>
      <c r="D103" s="17"/>
      <c r="E103" s="8" t="s">
        <v>265</v>
      </c>
      <c r="F103" s="8" t="s">
        <v>266</v>
      </c>
      <c r="G103" s="9">
        <v>3000000</v>
      </c>
    </row>
    <row r="104" spans="2:7" x14ac:dyDescent="0.25">
      <c r="B104" s="14"/>
      <c r="C104" s="17"/>
      <c r="D104" s="17"/>
      <c r="E104" s="8" t="s">
        <v>267</v>
      </c>
      <c r="F104" s="8" t="s">
        <v>268</v>
      </c>
      <c r="G104" s="9">
        <v>182719451</v>
      </c>
    </row>
    <row r="105" spans="2:7" x14ac:dyDescent="0.25">
      <c r="B105" s="14"/>
      <c r="C105" s="17"/>
      <c r="D105" s="17"/>
      <c r="E105" s="8" t="s">
        <v>269</v>
      </c>
      <c r="F105" s="8" t="s">
        <v>270</v>
      </c>
      <c r="G105" s="9">
        <v>67820000</v>
      </c>
    </row>
    <row r="106" spans="2:7" x14ac:dyDescent="0.25">
      <c r="B106" s="14"/>
      <c r="C106" s="17"/>
      <c r="D106" s="20" t="s">
        <v>271</v>
      </c>
      <c r="E106" s="10"/>
      <c r="F106" s="10"/>
      <c r="G106" s="11">
        <v>7748870814</v>
      </c>
    </row>
    <row r="107" spans="2:7" x14ac:dyDescent="0.25">
      <c r="B107" s="14"/>
      <c r="C107" s="17" t="s">
        <v>272</v>
      </c>
      <c r="D107" s="17" t="s">
        <v>27</v>
      </c>
      <c r="E107" s="8" t="s">
        <v>273</v>
      </c>
      <c r="F107" s="8" t="s">
        <v>274</v>
      </c>
      <c r="G107" s="9">
        <v>381680460</v>
      </c>
    </row>
    <row r="108" spans="2:7" x14ac:dyDescent="0.25">
      <c r="B108" s="14"/>
      <c r="C108" s="17"/>
      <c r="D108" s="17"/>
      <c r="E108" s="8" t="s">
        <v>275</v>
      </c>
      <c r="F108" s="8" t="s">
        <v>276</v>
      </c>
      <c r="G108" s="9">
        <v>391000000</v>
      </c>
    </row>
    <row r="109" spans="2:7" x14ac:dyDescent="0.25">
      <c r="B109" s="14"/>
      <c r="C109" s="17"/>
      <c r="D109" s="17"/>
      <c r="E109" s="8" t="s">
        <v>277</v>
      </c>
      <c r="F109" s="8" t="s">
        <v>278</v>
      </c>
      <c r="G109" s="9">
        <v>93550000</v>
      </c>
    </row>
    <row r="110" spans="2:7" x14ac:dyDescent="0.25">
      <c r="B110" s="14"/>
      <c r="C110" s="17"/>
      <c r="D110" s="17"/>
      <c r="E110" s="8" t="s">
        <v>279</v>
      </c>
      <c r="F110" s="8" t="s">
        <v>280</v>
      </c>
      <c r="G110" s="9">
        <v>280000</v>
      </c>
    </row>
    <row r="111" spans="2:7" x14ac:dyDescent="0.25">
      <c r="B111" s="14"/>
      <c r="C111" s="17"/>
      <c r="D111" s="17"/>
      <c r="E111" s="8" t="s">
        <v>281</v>
      </c>
      <c r="F111" s="8" t="s">
        <v>282</v>
      </c>
      <c r="G111" s="9">
        <v>2015000</v>
      </c>
    </row>
    <row r="112" spans="2:7" x14ac:dyDescent="0.25">
      <c r="B112" s="14"/>
      <c r="C112" s="17"/>
      <c r="D112" s="17"/>
      <c r="E112" s="8" t="s">
        <v>283</v>
      </c>
      <c r="F112" s="8" t="s">
        <v>284</v>
      </c>
      <c r="G112" s="9">
        <v>410000000</v>
      </c>
    </row>
    <row r="113" spans="2:7" x14ac:dyDescent="0.25">
      <c r="B113" s="14"/>
      <c r="C113" s="17"/>
      <c r="D113" s="17"/>
      <c r="E113" s="8" t="s">
        <v>285</v>
      </c>
      <c r="F113" s="8" t="s">
        <v>286</v>
      </c>
      <c r="G113" s="9">
        <v>700000</v>
      </c>
    </row>
    <row r="114" spans="2:7" x14ac:dyDescent="0.25">
      <c r="B114" s="14"/>
      <c r="C114" s="17"/>
      <c r="D114" s="17"/>
      <c r="E114" s="8" t="s">
        <v>287</v>
      </c>
      <c r="F114" s="8" t="s">
        <v>288</v>
      </c>
      <c r="G114" s="9">
        <v>150000</v>
      </c>
    </row>
    <row r="115" spans="2:7" x14ac:dyDescent="0.25">
      <c r="B115" s="14"/>
      <c r="C115" s="17"/>
      <c r="D115" s="20" t="s">
        <v>289</v>
      </c>
      <c r="E115" s="10"/>
      <c r="F115" s="10"/>
      <c r="G115" s="11">
        <v>1279375460</v>
      </c>
    </row>
    <row r="116" spans="2:7" x14ac:dyDescent="0.25">
      <c r="B116" s="14"/>
      <c r="C116" s="17" t="s">
        <v>290</v>
      </c>
      <c r="D116" s="17" t="s">
        <v>28</v>
      </c>
      <c r="E116" s="8" t="s">
        <v>291</v>
      </c>
      <c r="F116" s="8" t="s">
        <v>292</v>
      </c>
      <c r="G116" s="9">
        <v>2560000</v>
      </c>
    </row>
    <row r="117" spans="2:7" x14ac:dyDescent="0.25">
      <c r="B117" s="14"/>
      <c r="C117" s="17"/>
      <c r="D117" s="17"/>
      <c r="E117" s="8" t="s">
        <v>293</v>
      </c>
      <c r="F117" s="8" t="s">
        <v>294</v>
      </c>
      <c r="G117" s="9">
        <v>221072000</v>
      </c>
    </row>
    <row r="118" spans="2:7" x14ac:dyDescent="0.25">
      <c r="B118" s="14"/>
      <c r="C118" s="17"/>
      <c r="D118" s="17"/>
      <c r="E118" s="8" t="s">
        <v>295</v>
      </c>
      <c r="F118" s="8" t="s">
        <v>296</v>
      </c>
      <c r="G118" s="9">
        <v>60411020</v>
      </c>
    </row>
    <row r="119" spans="2:7" x14ac:dyDescent="0.25">
      <c r="B119" s="14"/>
      <c r="C119" s="17"/>
      <c r="D119" s="17"/>
      <c r="E119" s="8" t="s">
        <v>297</v>
      </c>
      <c r="F119" s="8" t="s">
        <v>54</v>
      </c>
      <c r="G119" s="9">
        <v>16690000</v>
      </c>
    </row>
    <row r="120" spans="2:7" x14ac:dyDescent="0.25">
      <c r="B120" s="14"/>
      <c r="C120" s="17"/>
      <c r="D120" s="17"/>
      <c r="E120" s="8" t="s">
        <v>298</v>
      </c>
      <c r="F120" s="8" t="s">
        <v>299</v>
      </c>
      <c r="G120" s="9">
        <v>3650000</v>
      </c>
    </row>
    <row r="121" spans="2:7" x14ac:dyDescent="0.25">
      <c r="B121" s="14"/>
      <c r="C121" s="17"/>
      <c r="D121" s="17"/>
      <c r="E121" s="8" t="s">
        <v>300</v>
      </c>
      <c r="F121" s="8" t="s">
        <v>301</v>
      </c>
      <c r="G121" s="9">
        <v>11300000</v>
      </c>
    </row>
    <row r="122" spans="2:7" x14ac:dyDescent="0.25">
      <c r="B122" s="14"/>
      <c r="C122" s="17"/>
      <c r="D122" s="20" t="s">
        <v>146</v>
      </c>
      <c r="E122" s="10"/>
      <c r="F122" s="10"/>
      <c r="G122" s="11">
        <v>315683020</v>
      </c>
    </row>
    <row r="123" spans="2:7" x14ac:dyDescent="0.25">
      <c r="B123" s="14"/>
      <c r="C123" s="17" t="s">
        <v>302</v>
      </c>
      <c r="D123" s="17" t="s">
        <v>29</v>
      </c>
      <c r="E123" s="8" t="s">
        <v>303</v>
      </c>
      <c r="F123" s="8" t="s">
        <v>304</v>
      </c>
      <c r="G123" s="9">
        <v>22000000</v>
      </c>
    </row>
    <row r="124" spans="2:7" x14ac:dyDescent="0.25">
      <c r="B124" s="14"/>
      <c r="C124" s="17"/>
      <c r="D124" s="17"/>
      <c r="E124" s="8" t="s">
        <v>305</v>
      </c>
      <c r="F124" s="8" t="s">
        <v>306</v>
      </c>
      <c r="G124" s="9">
        <v>100000000</v>
      </c>
    </row>
    <row r="125" spans="2:7" x14ac:dyDescent="0.25">
      <c r="B125" s="14"/>
      <c r="C125" s="17"/>
      <c r="D125" s="17"/>
      <c r="E125" s="8" t="s">
        <v>307</v>
      </c>
      <c r="F125" s="8" t="s">
        <v>308</v>
      </c>
      <c r="G125" s="9">
        <v>337898407</v>
      </c>
    </row>
    <row r="126" spans="2:7" x14ac:dyDescent="0.25">
      <c r="B126" s="14"/>
      <c r="C126" s="17"/>
      <c r="D126" s="20" t="s">
        <v>309</v>
      </c>
      <c r="E126" s="10"/>
      <c r="F126" s="10"/>
      <c r="G126" s="11">
        <v>459898407</v>
      </c>
    </row>
    <row r="127" spans="2:7" x14ac:dyDescent="0.25">
      <c r="B127" s="14"/>
      <c r="C127" s="17" t="s">
        <v>310</v>
      </c>
      <c r="D127" s="17" t="s">
        <v>30</v>
      </c>
      <c r="E127" s="8" t="s">
        <v>311</v>
      </c>
      <c r="F127" s="8" t="s">
        <v>312</v>
      </c>
      <c r="G127" s="9">
        <v>3980000</v>
      </c>
    </row>
    <row r="128" spans="2:7" x14ac:dyDescent="0.25">
      <c r="B128" s="14"/>
      <c r="C128" s="17"/>
      <c r="D128" s="17"/>
      <c r="E128" s="8" t="s">
        <v>313</v>
      </c>
      <c r="F128" s="8" t="s">
        <v>314</v>
      </c>
      <c r="G128" s="9">
        <v>3000000</v>
      </c>
    </row>
    <row r="129" spans="2:7" x14ac:dyDescent="0.25">
      <c r="B129" s="14"/>
      <c r="C129" s="17"/>
      <c r="D129" s="17"/>
      <c r="E129" s="8" t="s">
        <v>315</v>
      </c>
      <c r="F129" s="8" t="s">
        <v>316</v>
      </c>
      <c r="G129" s="9">
        <v>6300000</v>
      </c>
    </row>
    <row r="130" spans="2:7" x14ac:dyDescent="0.25">
      <c r="B130" s="14"/>
      <c r="C130" s="17"/>
      <c r="D130" s="17"/>
      <c r="E130" s="8" t="s">
        <v>317</v>
      </c>
      <c r="F130" s="8" t="s">
        <v>318</v>
      </c>
      <c r="G130" s="9">
        <v>69640000</v>
      </c>
    </row>
    <row r="131" spans="2:7" x14ac:dyDescent="0.25">
      <c r="B131" s="14"/>
      <c r="C131" s="17"/>
      <c r="D131" s="17"/>
      <c r="E131" s="8" t="s">
        <v>319</v>
      </c>
      <c r="F131" s="8" t="s">
        <v>320</v>
      </c>
      <c r="G131" s="9">
        <v>3900000</v>
      </c>
    </row>
    <row r="132" spans="2:7" x14ac:dyDescent="0.25">
      <c r="B132" s="14"/>
      <c r="C132" s="17"/>
      <c r="D132" s="17"/>
      <c r="E132" s="8" t="s">
        <v>321</v>
      </c>
      <c r="F132" s="8" t="s">
        <v>322</v>
      </c>
      <c r="G132" s="9">
        <v>2130000</v>
      </c>
    </row>
    <row r="133" spans="2:7" x14ac:dyDescent="0.25">
      <c r="B133" s="14"/>
      <c r="C133" s="17"/>
      <c r="D133" s="17"/>
      <c r="E133" s="8" t="s">
        <v>323</v>
      </c>
      <c r="F133" s="8" t="s">
        <v>324</v>
      </c>
      <c r="G133" s="9">
        <v>24000000</v>
      </c>
    </row>
    <row r="134" spans="2:7" x14ac:dyDescent="0.25">
      <c r="B134" s="14"/>
      <c r="C134" s="17"/>
      <c r="D134" s="17"/>
      <c r="E134" s="8" t="s">
        <v>325</v>
      </c>
      <c r="F134" s="8" t="s">
        <v>326</v>
      </c>
      <c r="G134" s="9">
        <v>135000000</v>
      </c>
    </row>
    <row r="135" spans="2:7" x14ac:dyDescent="0.25">
      <c r="B135" s="14"/>
      <c r="C135" s="17"/>
      <c r="D135" s="17"/>
      <c r="E135" s="8" t="s">
        <v>327</v>
      </c>
      <c r="F135" s="8" t="s">
        <v>328</v>
      </c>
      <c r="G135" s="9">
        <v>161499450</v>
      </c>
    </row>
    <row r="136" spans="2:7" x14ac:dyDescent="0.25">
      <c r="B136" s="14"/>
      <c r="C136" s="17"/>
      <c r="D136" s="20" t="s">
        <v>329</v>
      </c>
      <c r="E136" s="10"/>
      <c r="F136" s="10"/>
      <c r="G136" s="11">
        <v>409449450</v>
      </c>
    </row>
    <row r="137" spans="2:7" x14ac:dyDescent="0.25">
      <c r="B137" s="14"/>
      <c r="C137" s="17" t="s">
        <v>330</v>
      </c>
      <c r="D137" s="17" t="s">
        <v>31</v>
      </c>
      <c r="E137" s="8" t="s">
        <v>331</v>
      </c>
      <c r="F137" s="8" t="s">
        <v>332</v>
      </c>
      <c r="G137" s="9">
        <v>55836620</v>
      </c>
    </row>
    <row r="138" spans="2:7" x14ac:dyDescent="0.25">
      <c r="B138" s="14"/>
      <c r="C138" s="17"/>
      <c r="D138" s="17"/>
      <c r="E138" s="8" t="s">
        <v>333</v>
      </c>
      <c r="F138" s="8" t="s">
        <v>334</v>
      </c>
      <c r="G138" s="9">
        <v>671100000</v>
      </c>
    </row>
    <row r="139" spans="2:7" x14ac:dyDescent="0.25">
      <c r="B139" s="14"/>
      <c r="C139" s="17"/>
      <c r="D139" s="17"/>
      <c r="E139" s="8" t="s">
        <v>335</v>
      </c>
      <c r="F139" s="8" t="s">
        <v>336</v>
      </c>
      <c r="G139" s="9">
        <v>941188134</v>
      </c>
    </row>
    <row r="140" spans="2:7" x14ac:dyDescent="0.25">
      <c r="B140" s="14"/>
      <c r="C140" s="17"/>
      <c r="D140" s="17"/>
      <c r="E140" s="8" t="s">
        <v>337</v>
      </c>
      <c r="F140" s="8" t="s">
        <v>338</v>
      </c>
      <c r="G140" s="9">
        <v>189687500</v>
      </c>
    </row>
    <row r="141" spans="2:7" x14ac:dyDescent="0.25">
      <c r="B141" s="14"/>
      <c r="C141" s="17"/>
      <c r="D141" s="17"/>
      <c r="E141" s="8" t="s">
        <v>339</v>
      </c>
      <c r="F141" s="8" t="s">
        <v>340</v>
      </c>
      <c r="G141" s="9">
        <v>2000000</v>
      </c>
    </row>
    <row r="142" spans="2:7" x14ac:dyDescent="0.25">
      <c r="B142" s="14"/>
      <c r="C142" s="17"/>
      <c r="D142" s="17"/>
      <c r="E142" s="8" t="s">
        <v>341</v>
      </c>
      <c r="F142" s="8" t="s">
        <v>342</v>
      </c>
      <c r="G142" s="9">
        <v>49794060</v>
      </c>
    </row>
    <row r="143" spans="2:7" x14ac:dyDescent="0.25">
      <c r="B143" s="14"/>
      <c r="C143" s="17"/>
      <c r="D143" s="17"/>
      <c r="E143" s="8" t="s">
        <v>343</v>
      </c>
      <c r="F143" s="8" t="s">
        <v>344</v>
      </c>
      <c r="G143" s="9">
        <v>1937021800</v>
      </c>
    </row>
    <row r="144" spans="2:7" x14ac:dyDescent="0.25">
      <c r="B144" s="14"/>
      <c r="C144" s="17"/>
      <c r="D144" s="17"/>
      <c r="E144" s="8" t="s">
        <v>345</v>
      </c>
      <c r="F144" s="8" t="s">
        <v>346</v>
      </c>
      <c r="G144" s="9">
        <v>143904686</v>
      </c>
    </row>
    <row r="145" spans="2:7" x14ac:dyDescent="0.25">
      <c r="B145" s="14"/>
      <c r="C145" s="17"/>
      <c r="D145" s="17"/>
      <c r="E145" s="8" t="s">
        <v>347</v>
      </c>
      <c r="F145" s="8" t="s">
        <v>348</v>
      </c>
      <c r="G145" s="9">
        <v>86119709</v>
      </c>
    </row>
    <row r="146" spans="2:7" x14ac:dyDescent="0.25">
      <c r="B146" s="14"/>
      <c r="C146" s="17"/>
      <c r="D146" s="17"/>
      <c r="E146" s="8" t="s">
        <v>349</v>
      </c>
      <c r="F146" s="8" t="s">
        <v>350</v>
      </c>
      <c r="G146" s="9">
        <v>17650000</v>
      </c>
    </row>
    <row r="147" spans="2:7" x14ac:dyDescent="0.25">
      <c r="B147" s="14"/>
      <c r="C147" s="17"/>
      <c r="D147" s="17"/>
      <c r="E147" s="8" t="s">
        <v>351</v>
      </c>
      <c r="F147" s="8" t="s">
        <v>352</v>
      </c>
      <c r="G147" s="9">
        <v>1425420</v>
      </c>
    </row>
    <row r="148" spans="2:7" x14ac:dyDescent="0.25">
      <c r="B148" s="14"/>
      <c r="C148" s="17"/>
      <c r="D148" s="17"/>
      <c r="E148" s="8" t="s">
        <v>353</v>
      </c>
      <c r="F148" s="8" t="s">
        <v>354</v>
      </c>
      <c r="G148" s="9">
        <v>183700000</v>
      </c>
    </row>
    <row r="149" spans="2:7" x14ac:dyDescent="0.25">
      <c r="B149" s="14"/>
      <c r="C149" s="17"/>
      <c r="D149" s="17"/>
      <c r="E149" s="8" t="s">
        <v>355</v>
      </c>
      <c r="F149" s="8" t="s">
        <v>356</v>
      </c>
      <c r="G149" s="9">
        <v>392000000</v>
      </c>
    </row>
    <row r="150" spans="2:7" x14ac:dyDescent="0.25">
      <c r="B150" s="14"/>
      <c r="C150" s="17"/>
      <c r="D150" s="17"/>
      <c r="E150" s="8" t="s">
        <v>357</v>
      </c>
      <c r="F150" s="8" t="s">
        <v>358</v>
      </c>
      <c r="G150" s="9">
        <v>250601144</v>
      </c>
    </row>
    <row r="151" spans="2:7" x14ac:dyDescent="0.25">
      <c r="B151" s="14"/>
      <c r="C151" s="17"/>
      <c r="D151" s="17"/>
      <c r="E151" s="8" t="s">
        <v>359</v>
      </c>
      <c r="F151" s="8" t="s">
        <v>360</v>
      </c>
      <c r="G151" s="9">
        <v>141500000</v>
      </c>
    </row>
    <row r="152" spans="2:7" x14ac:dyDescent="0.25">
      <c r="B152" s="14"/>
      <c r="C152" s="17"/>
      <c r="D152" s="17"/>
      <c r="E152" s="8" t="s">
        <v>361</v>
      </c>
      <c r="F152" s="8" t="s">
        <v>362</v>
      </c>
      <c r="G152" s="9">
        <v>1385000000</v>
      </c>
    </row>
    <row r="153" spans="2:7" x14ac:dyDescent="0.25">
      <c r="B153" s="14"/>
      <c r="C153" s="17"/>
      <c r="D153" s="17"/>
      <c r="E153" s="8" t="s">
        <v>363</v>
      </c>
      <c r="F153" s="8" t="s">
        <v>364</v>
      </c>
      <c r="G153" s="9">
        <v>75320000</v>
      </c>
    </row>
    <row r="154" spans="2:7" x14ac:dyDescent="0.25">
      <c r="B154" s="14"/>
      <c r="C154" s="17"/>
      <c r="D154" s="17"/>
      <c r="E154" s="8" t="s">
        <v>365</v>
      </c>
      <c r="F154" s="8" t="s">
        <v>366</v>
      </c>
      <c r="G154" s="9">
        <v>1470000</v>
      </c>
    </row>
    <row r="155" spans="2:7" x14ac:dyDescent="0.25">
      <c r="B155" s="14"/>
      <c r="C155" s="17"/>
      <c r="D155" s="17"/>
      <c r="E155" s="8" t="s">
        <v>367</v>
      </c>
      <c r="F155" s="8" t="s">
        <v>368</v>
      </c>
      <c r="G155" s="9">
        <v>19397500</v>
      </c>
    </row>
    <row r="156" spans="2:7" x14ac:dyDescent="0.25">
      <c r="B156" s="14"/>
      <c r="C156" s="17"/>
      <c r="D156" s="17"/>
      <c r="E156" s="8" t="s">
        <v>369</v>
      </c>
      <c r="F156" s="8" t="s">
        <v>370</v>
      </c>
      <c r="G156" s="9">
        <v>63721200</v>
      </c>
    </row>
    <row r="157" spans="2:7" x14ac:dyDescent="0.25">
      <c r="B157" s="14"/>
      <c r="C157" s="17"/>
      <c r="D157" s="17"/>
      <c r="E157" s="8" t="s">
        <v>371</v>
      </c>
      <c r="F157" s="8" t="s">
        <v>372</v>
      </c>
      <c r="G157" s="9">
        <v>800000</v>
      </c>
    </row>
    <row r="158" spans="2:7" x14ac:dyDescent="0.25">
      <c r="B158" s="14"/>
      <c r="C158" s="17"/>
      <c r="D158" s="17"/>
      <c r="E158" s="8" t="s">
        <v>373</v>
      </c>
      <c r="F158" s="8" t="s">
        <v>374</v>
      </c>
      <c r="G158" s="9">
        <v>39670000</v>
      </c>
    </row>
    <row r="159" spans="2:7" x14ac:dyDescent="0.25">
      <c r="B159" s="14"/>
      <c r="C159" s="17"/>
      <c r="D159" s="17"/>
      <c r="E159" s="8" t="s">
        <v>375</v>
      </c>
      <c r="F159" s="8" t="s">
        <v>376</v>
      </c>
      <c r="G159" s="9">
        <v>4000000</v>
      </c>
    </row>
    <row r="160" spans="2:7" x14ac:dyDescent="0.25">
      <c r="B160" s="14"/>
      <c r="C160" s="17"/>
      <c r="D160" s="17"/>
      <c r="E160" s="8" t="s">
        <v>377</v>
      </c>
      <c r="F160" s="8" t="s">
        <v>378</v>
      </c>
      <c r="G160" s="9">
        <v>207240000</v>
      </c>
    </row>
    <row r="161" spans="2:7" x14ac:dyDescent="0.25">
      <c r="B161" s="14"/>
      <c r="C161" s="17"/>
      <c r="D161" s="17"/>
      <c r="E161" s="8" t="s">
        <v>379</v>
      </c>
      <c r="F161" s="8" t="s">
        <v>380</v>
      </c>
      <c r="G161" s="9">
        <v>11247680</v>
      </c>
    </row>
    <row r="162" spans="2:7" x14ac:dyDescent="0.25">
      <c r="B162" s="14"/>
      <c r="C162" s="17"/>
      <c r="D162" s="17"/>
      <c r="E162" s="8" t="s">
        <v>381</v>
      </c>
      <c r="F162" s="8" t="s">
        <v>382</v>
      </c>
      <c r="G162" s="9">
        <v>2000000</v>
      </c>
    </row>
    <row r="163" spans="2:7" x14ac:dyDescent="0.25">
      <c r="B163" s="14"/>
      <c r="C163" s="17"/>
      <c r="D163" s="17"/>
      <c r="E163" s="8" t="s">
        <v>383</v>
      </c>
      <c r="F163" s="8" t="s">
        <v>384</v>
      </c>
      <c r="G163" s="9">
        <v>1200000</v>
      </c>
    </row>
    <row r="164" spans="2:7" x14ac:dyDescent="0.25">
      <c r="B164" s="14"/>
      <c r="C164" s="17"/>
      <c r="D164" s="20" t="s">
        <v>385</v>
      </c>
      <c r="E164" s="10"/>
      <c r="F164" s="10"/>
      <c r="G164" s="11">
        <v>6874595453</v>
      </c>
    </row>
    <row r="165" spans="2:7" x14ac:dyDescent="0.25">
      <c r="B165" s="14"/>
      <c r="C165" s="17" t="s">
        <v>386</v>
      </c>
      <c r="D165" s="17" t="s">
        <v>32</v>
      </c>
      <c r="E165" s="8" t="s">
        <v>387</v>
      </c>
      <c r="F165" s="8" t="s">
        <v>388</v>
      </c>
      <c r="G165" s="9">
        <v>1450000</v>
      </c>
    </row>
    <row r="166" spans="2:7" x14ac:dyDescent="0.25">
      <c r="B166" s="14"/>
      <c r="C166" s="17"/>
      <c r="D166" s="17"/>
      <c r="E166" s="8" t="s">
        <v>389</v>
      </c>
      <c r="F166" s="8" t="s">
        <v>390</v>
      </c>
      <c r="G166" s="9">
        <v>134507185</v>
      </c>
    </row>
    <row r="167" spans="2:7" x14ac:dyDescent="0.25">
      <c r="B167" s="14"/>
      <c r="C167" s="17"/>
      <c r="D167" s="17"/>
      <c r="E167" s="8" t="s">
        <v>391</v>
      </c>
      <c r="F167" s="8" t="s">
        <v>392</v>
      </c>
      <c r="G167" s="9">
        <v>2535864</v>
      </c>
    </row>
    <row r="168" spans="2:7" x14ac:dyDescent="0.25">
      <c r="B168" s="14"/>
      <c r="C168" s="17"/>
      <c r="D168" s="17"/>
      <c r="E168" s="8" t="s">
        <v>393</v>
      </c>
      <c r="F168" s="8" t="s">
        <v>394</v>
      </c>
      <c r="G168" s="9">
        <v>500000</v>
      </c>
    </row>
    <row r="169" spans="2:7" x14ac:dyDescent="0.25">
      <c r="B169" s="14"/>
      <c r="C169" s="17"/>
      <c r="D169" s="20" t="s">
        <v>395</v>
      </c>
      <c r="E169" s="10"/>
      <c r="F169" s="10"/>
      <c r="G169" s="11">
        <v>138993049</v>
      </c>
    </row>
    <row r="170" spans="2:7" x14ac:dyDescent="0.25">
      <c r="B170" s="14"/>
      <c r="C170" s="17" t="s">
        <v>396</v>
      </c>
      <c r="D170" s="17" t="s">
        <v>33</v>
      </c>
      <c r="E170" s="8" t="s">
        <v>397</v>
      </c>
      <c r="F170" s="8" t="s">
        <v>294</v>
      </c>
      <c r="G170" s="9">
        <v>204500000</v>
      </c>
    </row>
    <row r="171" spans="2:7" x14ac:dyDescent="0.25">
      <c r="B171" s="14"/>
      <c r="C171" s="17"/>
      <c r="D171" s="17"/>
      <c r="E171" s="8" t="s">
        <v>398</v>
      </c>
      <c r="F171" s="8" t="s">
        <v>296</v>
      </c>
      <c r="G171" s="9">
        <v>762252610</v>
      </c>
    </row>
    <row r="172" spans="2:7" x14ac:dyDescent="0.25">
      <c r="B172" s="14"/>
      <c r="C172" s="17"/>
      <c r="D172" s="17"/>
      <c r="E172" s="8" t="s">
        <v>399</v>
      </c>
      <c r="F172" s="8" t="s">
        <v>54</v>
      </c>
      <c r="G172" s="9">
        <v>39785000</v>
      </c>
    </row>
    <row r="173" spans="2:7" x14ac:dyDescent="0.25">
      <c r="B173" s="14"/>
      <c r="C173" s="17"/>
      <c r="D173" s="17"/>
      <c r="E173" s="8" t="s">
        <v>400</v>
      </c>
      <c r="F173" s="8" t="s">
        <v>299</v>
      </c>
      <c r="G173" s="9">
        <v>51342000</v>
      </c>
    </row>
    <row r="174" spans="2:7" x14ac:dyDescent="0.25">
      <c r="B174" s="14"/>
      <c r="C174" s="17"/>
      <c r="D174" s="17"/>
      <c r="E174" s="8" t="s">
        <v>401</v>
      </c>
      <c r="F174" s="8" t="s">
        <v>402</v>
      </c>
      <c r="G174" s="9">
        <v>30817597</v>
      </c>
    </row>
    <row r="175" spans="2:7" x14ac:dyDescent="0.25">
      <c r="B175" s="14"/>
      <c r="C175" s="17"/>
      <c r="D175" s="17"/>
      <c r="E175" s="8" t="s">
        <v>403</v>
      </c>
      <c r="F175" s="8" t="s">
        <v>316</v>
      </c>
      <c r="G175" s="9">
        <v>8842450</v>
      </c>
    </row>
    <row r="176" spans="2:7" x14ac:dyDescent="0.25">
      <c r="B176" s="14"/>
      <c r="C176" s="17"/>
      <c r="D176" s="17"/>
      <c r="E176" s="8" t="s">
        <v>404</v>
      </c>
      <c r="F176" s="8" t="s">
        <v>405</v>
      </c>
      <c r="G176" s="9">
        <v>2000000</v>
      </c>
    </row>
    <row r="177" spans="2:7" x14ac:dyDescent="0.25">
      <c r="B177" s="14"/>
      <c r="C177" s="17"/>
      <c r="D177" s="17"/>
      <c r="E177" s="8" t="s">
        <v>406</v>
      </c>
      <c r="F177" s="8" t="s">
        <v>407</v>
      </c>
      <c r="G177" s="9">
        <v>455365000</v>
      </c>
    </row>
    <row r="178" spans="2:7" x14ac:dyDescent="0.25">
      <c r="B178" s="14"/>
      <c r="C178" s="17"/>
      <c r="D178" s="20" t="s">
        <v>408</v>
      </c>
      <c r="E178" s="10"/>
      <c r="F178" s="10"/>
      <c r="G178" s="11">
        <v>1554904657</v>
      </c>
    </row>
    <row r="179" spans="2:7" x14ac:dyDescent="0.25">
      <c r="B179" s="14"/>
      <c r="C179" s="17" t="s">
        <v>409</v>
      </c>
      <c r="D179" s="17" t="s">
        <v>410</v>
      </c>
      <c r="E179" s="8" t="s">
        <v>411</v>
      </c>
      <c r="F179" s="8" t="s">
        <v>412</v>
      </c>
      <c r="G179" s="9">
        <v>174500000</v>
      </c>
    </row>
    <row r="180" spans="2:7" x14ac:dyDescent="0.25">
      <c r="B180" s="14"/>
      <c r="C180" s="17"/>
      <c r="D180" s="17"/>
      <c r="E180" s="8" t="s">
        <v>413</v>
      </c>
      <c r="F180" s="8" t="s">
        <v>414</v>
      </c>
      <c r="G180" s="9">
        <v>26100000</v>
      </c>
    </row>
    <row r="181" spans="2:7" x14ac:dyDescent="0.25">
      <c r="B181" s="14"/>
      <c r="C181" s="17"/>
      <c r="D181" s="17"/>
      <c r="E181" s="8" t="s">
        <v>415</v>
      </c>
      <c r="F181" s="8" t="s">
        <v>416</v>
      </c>
      <c r="G181" s="9">
        <v>200400000</v>
      </c>
    </row>
    <row r="182" spans="2:7" x14ac:dyDescent="0.25">
      <c r="B182" s="14"/>
      <c r="C182" s="17"/>
      <c r="D182" s="17"/>
      <c r="E182" s="8" t="s">
        <v>417</v>
      </c>
      <c r="F182" s="8" t="s">
        <v>418</v>
      </c>
      <c r="G182" s="9">
        <v>5000000</v>
      </c>
    </row>
    <row r="183" spans="2:7" x14ac:dyDescent="0.25">
      <c r="B183" s="14"/>
      <c r="C183" s="17"/>
      <c r="D183" s="20" t="s">
        <v>419</v>
      </c>
      <c r="E183" s="10"/>
      <c r="F183" s="10"/>
      <c r="G183" s="11">
        <v>406000000</v>
      </c>
    </row>
    <row r="184" spans="2:7" x14ac:dyDescent="0.25">
      <c r="B184" s="14"/>
      <c r="C184" s="17" t="s">
        <v>420</v>
      </c>
      <c r="D184" s="17" t="s">
        <v>34</v>
      </c>
      <c r="E184" s="8" t="s">
        <v>421</v>
      </c>
      <c r="F184" s="8" t="s">
        <v>422</v>
      </c>
      <c r="G184" s="9">
        <v>886320050</v>
      </c>
    </row>
    <row r="185" spans="2:7" x14ac:dyDescent="0.25">
      <c r="B185" s="14"/>
      <c r="C185" s="17"/>
      <c r="D185" s="17"/>
      <c r="E185" s="8" t="s">
        <v>423</v>
      </c>
      <c r="F185" s="8" t="s">
        <v>424</v>
      </c>
      <c r="G185" s="9">
        <v>12500000</v>
      </c>
    </row>
    <row r="186" spans="2:7" x14ac:dyDescent="0.25">
      <c r="B186" s="14"/>
      <c r="C186" s="17"/>
      <c r="D186" s="17"/>
      <c r="E186" s="8" t="s">
        <v>425</v>
      </c>
      <c r="F186" s="8" t="s">
        <v>426</v>
      </c>
      <c r="G186" s="9">
        <v>983191000</v>
      </c>
    </row>
    <row r="187" spans="2:7" x14ac:dyDescent="0.25">
      <c r="B187" s="14"/>
      <c r="C187" s="17"/>
      <c r="D187" s="17"/>
      <c r="E187" s="8" t="s">
        <v>427</v>
      </c>
      <c r="F187" s="8" t="s">
        <v>428</v>
      </c>
      <c r="G187" s="9">
        <v>440709150</v>
      </c>
    </row>
    <row r="188" spans="2:7" x14ac:dyDescent="0.25">
      <c r="B188" s="14"/>
      <c r="C188" s="17"/>
      <c r="D188" s="20" t="s">
        <v>429</v>
      </c>
      <c r="E188" s="10"/>
      <c r="F188" s="10"/>
      <c r="G188" s="11">
        <v>2322720200</v>
      </c>
    </row>
    <row r="189" spans="2:7" x14ac:dyDescent="0.25">
      <c r="B189" s="14"/>
      <c r="C189" s="17" t="s">
        <v>430</v>
      </c>
      <c r="D189" s="17" t="s">
        <v>35</v>
      </c>
      <c r="E189" s="8" t="s">
        <v>431</v>
      </c>
      <c r="F189" s="8" t="s">
        <v>432</v>
      </c>
      <c r="G189" s="9">
        <v>6514088319</v>
      </c>
    </row>
    <row r="190" spans="2:7" x14ac:dyDescent="0.25">
      <c r="B190" s="14"/>
      <c r="C190" s="17"/>
      <c r="D190" s="20" t="s">
        <v>433</v>
      </c>
      <c r="E190" s="10"/>
      <c r="F190" s="10"/>
      <c r="G190" s="11">
        <v>6514088319</v>
      </c>
    </row>
    <row r="191" spans="2:7" x14ac:dyDescent="0.25">
      <c r="B191" s="14"/>
      <c r="C191" s="17" t="s">
        <v>434</v>
      </c>
      <c r="D191" s="17" t="s">
        <v>36</v>
      </c>
      <c r="E191" s="8" t="s">
        <v>435</v>
      </c>
      <c r="F191" s="8" t="s">
        <v>436</v>
      </c>
      <c r="G191" s="9">
        <v>153100000</v>
      </c>
    </row>
    <row r="192" spans="2:7" x14ac:dyDescent="0.25">
      <c r="B192" s="14"/>
      <c r="C192" s="17"/>
      <c r="D192" s="17"/>
      <c r="E192" s="8" t="s">
        <v>437</v>
      </c>
      <c r="F192" s="8" t="s">
        <v>438</v>
      </c>
      <c r="G192" s="9">
        <v>1193802401</v>
      </c>
    </row>
    <row r="193" spans="2:7" x14ac:dyDescent="0.25">
      <c r="B193" s="14"/>
      <c r="C193" s="17"/>
      <c r="D193" s="17"/>
      <c r="E193" s="8" t="s">
        <v>439</v>
      </c>
      <c r="F193" s="8" t="s">
        <v>440</v>
      </c>
      <c r="G193" s="9">
        <v>191085333</v>
      </c>
    </row>
    <row r="194" spans="2:7" x14ac:dyDescent="0.25">
      <c r="B194" s="14"/>
      <c r="C194" s="17"/>
      <c r="D194" s="17"/>
      <c r="E194" s="8" t="s">
        <v>441</v>
      </c>
      <c r="F194" s="8" t="s">
        <v>442</v>
      </c>
      <c r="G194" s="9">
        <v>188493852</v>
      </c>
    </row>
    <row r="195" spans="2:7" x14ac:dyDescent="0.25">
      <c r="B195" s="14"/>
      <c r="C195" s="17"/>
      <c r="D195" s="17"/>
      <c r="E195" s="8" t="s">
        <v>443</v>
      </c>
      <c r="F195" s="8" t="s">
        <v>444</v>
      </c>
      <c r="G195" s="9">
        <v>82162912</v>
      </c>
    </row>
    <row r="196" spans="2:7" x14ac:dyDescent="0.25">
      <c r="B196" s="14"/>
      <c r="C196" s="17"/>
      <c r="D196" s="17"/>
      <c r="E196" s="8" t="s">
        <v>445</v>
      </c>
      <c r="F196" s="8" t="s">
        <v>446</v>
      </c>
      <c r="G196" s="9">
        <v>255646840</v>
      </c>
    </row>
    <row r="197" spans="2:7" x14ac:dyDescent="0.25">
      <c r="B197" s="14"/>
      <c r="C197" s="17"/>
      <c r="D197" s="17"/>
      <c r="E197" s="8" t="s">
        <v>447</v>
      </c>
      <c r="F197" s="8" t="s">
        <v>448</v>
      </c>
      <c r="G197" s="9">
        <v>187003990</v>
      </c>
    </row>
    <row r="198" spans="2:7" x14ac:dyDescent="0.25">
      <c r="B198" s="14"/>
      <c r="C198" s="17"/>
      <c r="D198" s="17"/>
      <c r="E198" s="8" t="s">
        <v>449</v>
      </c>
      <c r="F198" s="8" t="s">
        <v>450</v>
      </c>
      <c r="G198" s="9">
        <v>86787637</v>
      </c>
    </row>
    <row r="199" spans="2:7" x14ac:dyDescent="0.25">
      <c r="B199" s="14"/>
      <c r="C199" s="17"/>
      <c r="D199" s="17"/>
      <c r="E199" s="8" t="s">
        <v>451</v>
      </c>
      <c r="F199" s="8" t="s">
        <v>452</v>
      </c>
      <c r="G199" s="9">
        <v>169390708</v>
      </c>
    </row>
    <row r="200" spans="2:7" x14ac:dyDescent="0.25">
      <c r="B200" s="14"/>
      <c r="C200" s="17"/>
      <c r="D200" s="17"/>
      <c r="E200" s="8" t="s">
        <v>453</v>
      </c>
      <c r="F200" s="8" t="s">
        <v>454</v>
      </c>
      <c r="G200" s="9">
        <v>50976000</v>
      </c>
    </row>
    <row r="201" spans="2:7" x14ac:dyDescent="0.25">
      <c r="B201" s="14"/>
      <c r="C201" s="17"/>
      <c r="D201" s="17"/>
      <c r="E201" s="8" t="s">
        <v>455</v>
      </c>
      <c r="F201" s="8" t="s">
        <v>456</v>
      </c>
      <c r="G201" s="9">
        <v>850000</v>
      </c>
    </row>
    <row r="202" spans="2:7" x14ac:dyDescent="0.25">
      <c r="B202" s="14"/>
      <c r="C202" s="17"/>
      <c r="D202" s="17"/>
      <c r="E202" s="8" t="s">
        <v>457</v>
      </c>
      <c r="F202" s="8" t="s">
        <v>458</v>
      </c>
      <c r="G202" s="9">
        <v>181182120</v>
      </c>
    </row>
    <row r="203" spans="2:7" x14ac:dyDescent="0.25">
      <c r="B203" s="14"/>
      <c r="C203" s="17"/>
      <c r="D203" s="17"/>
      <c r="E203" s="8" t="s">
        <v>459</v>
      </c>
      <c r="F203" s="8" t="s">
        <v>460</v>
      </c>
      <c r="G203" s="9">
        <v>3200000</v>
      </c>
    </row>
    <row r="204" spans="2:7" x14ac:dyDescent="0.25">
      <c r="B204" s="14"/>
      <c r="C204" s="17"/>
      <c r="D204" s="17"/>
      <c r="E204" s="8" t="s">
        <v>461</v>
      </c>
      <c r="F204" s="8" t="s">
        <v>462</v>
      </c>
      <c r="G204" s="9">
        <v>634478184</v>
      </c>
    </row>
    <row r="205" spans="2:7" x14ac:dyDescent="0.25">
      <c r="B205" s="14"/>
      <c r="C205" s="17"/>
      <c r="D205" s="17"/>
      <c r="E205" s="8" t="s">
        <v>463</v>
      </c>
      <c r="F205" s="8" t="s">
        <v>464</v>
      </c>
      <c r="G205" s="9">
        <v>14546000</v>
      </c>
    </row>
    <row r="206" spans="2:7" x14ac:dyDescent="0.25">
      <c r="B206" s="14"/>
      <c r="C206" s="17"/>
      <c r="D206" s="17"/>
      <c r="E206" s="8" t="s">
        <v>465</v>
      </c>
      <c r="F206" s="8" t="s">
        <v>466</v>
      </c>
      <c r="G206" s="9">
        <v>7000000</v>
      </c>
    </row>
    <row r="207" spans="2:7" x14ac:dyDescent="0.25">
      <c r="B207" s="14"/>
      <c r="C207" s="17"/>
      <c r="D207" s="17"/>
      <c r="E207" s="8" t="s">
        <v>467</v>
      </c>
      <c r="F207" s="8" t="s">
        <v>468</v>
      </c>
      <c r="G207" s="9">
        <v>1551651968</v>
      </c>
    </row>
    <row r="208" spans="2:7" x14ac:dyDescent="0.25">
      <c r="B208" s="14"/>
      <c r="C208" s="17"/>
      <c r="D208" s="17"/>
      <c r="E208" s="8" t="s">
        <v>469</v>
      </c>
      <c r="F208" s="8" t="s">
        <v>470</v>
      </c>
      <c r="G208" s="9">
        <v>166310785</v>
      </c>
    </row>
    <row r="209" spans="2:7" x14ac:dyDescent="0.25">
      <c r="B209" s="14"/>
      <c r="C209" s="17"/>
      <c r="D209" s="17"/>
      <c r="E209" s="8" t="s">
        <v>471</v>
      </c>
      <c r="F209" s="8" t="s">
        <v>472</v>
      </c>
      <c r="G209" s="9">
        <v>195656157</v>
      </c>
    </row>
    <row r="210" spans="2:7" x14ac:dyDescent="0.25">
      <c r="B210" s="14"/>
      <c r="C210" s="17"/>
      <c r="D210" s="17"/>
      <c r="E210" s="8" t="s">
        <v>473</v>
      </c>
      <c r="F210" s="8" t="s">
        <v>474</v>
      </c>
      <c r="G210" s="9">
        <v>124575700</v>
      </c>
    </row>
    <row r="211" spans="2:7" x14ac:dyDescent="0.25">
      <c r="B211" s="14"/>
      <c r="C211" s="17"/>
      <c r="D211" s="17"/>
      <c r="E211" s="8" t="s">
        <v>475</v>
      </c>
      <c r="F211" s="8" t="s">
        <v>476</v>
      </c>
      <c r="G211" s="9">
        <v>67505000</v>
      </c>
    </row>
    <row r="212" spans="2:7" x14ac:dyDescent="0.25">
      <c r="B212" s="14"/>
      <c r="C212" s="17"/>
      <c r="D212" s="17"/>
      <c r="E212" s="8" t="s">
        <v>477</v>
      </c>
      <c r="F212" s="8" t="s">
        <v>478</v>
      </c>
      <c r="G212" s="9">
        <v>247514140</v>
      </c>
    </row>
    <row r="213" spans="2:7" x14ac:dyDescent="0.25">
      <c r="B213" s="14"/>
      <c r="C213" s="17"/>
      <c r="D213" s="17"/>
      <c r="E213" s="8" t="s">
        <v>479</v>
      </c>
      <c r="F213" s="8" t="s">
        <v>480</v>
      </c>
      <c r="G213" s="9">
        <v>955194287</v>
      </c>
    </row>
    <row r="214" spans="2:7" x14ac:dyDescent="0.25">
      <c r="B214" s="14"/>
      <c r="C214" s="17"/>
      <c r="D214" s="17"/>
      <c r="E214" s="8" t="s">
        <v>481</v>
      </c>
      <c r="F214" s="8" t="s">
        <v>482</v>
      </c>
      <c r="G214" s="9">
        <v>180167000</v>
      </c>
    </row>
    <row r="215" spans="2:7" x14ac:dyDescent="0.25">
      <c r="B215" s="14"/>
      <c r="C215" s="17"/>
      <c r="D215" s="17"/>
      <c r="E215" s="8" t="s">
        <v>483</v>
      </c>
      <c r="F215" s="8" t="s">
        <v>484</v>
      </c>
      <c r="G215" s="9">
        <v>326000000</v>
      </c>
    </row>
    <row r="216" spans="2:7" x14ac:dyDescent="0.25">
      <c r="B216" s="14"/>
      <c r="C216" s="17"/>
      <c r="D216" s="17"/>
      <c r="E216" s="8" t="s">
        <v>485</v>
      </c>
      <c r="F216" s="8" t="s">
        <v>486</v>
      </c>
      <c r="G216" s="9">
        <v>143615088</v>
      </c>
    </row>
    <row r="217" spans="2:7" x14ac:dyDescent="0.25">
      <c r="B217" s="14"/>
      <c r="C217" s="17"/>
      <c r="D217" s="17"/>
      <c r="E217" s="8" t="s">
        <v>487</v>
      </c>
      <c r="F217" s="8" t="s">
        <v>488</v>
      </c>
      <c r="G217" s="9">
        <v>393696750</v>
      </c>
    </row>
    <row r="218" spans="2:7" x14ac:dyDescent="0.25">
      <c r="B218" s="14"/>
      <c r="C218" s="17"/>
      <c r="D218" s="17"/>
      <c r="E218" s="8" t="s">
        <v>489</v>
      </c>
      <c r="F218" s="8" t="s">
        <v>490</v>
      </c>
      <c r="G218" s="9">
        <v>157397645</v>
      </c>
    </row>
    <row r="219" spans="2:7" x14ac:dyDescent="0.25">
      <c r="B219" s="14"/>
      <c r="C219" s="17"/>
      <c r="D219" s="17"/>
      <c r="E219" s="8" t="s">
        <v>491</v>
      </c>
      <c r="F219" s="8" t="s">
        <v>492</v>
      </c>
      <c r="G219" s="9">
        <v>69047036</v>
      </c>
    </row>
    <row r="220" spans="2:7" x14ac:dyDescent="0.25">
      <c r="B220" s="14"/>
      <c r="C220" s="17"/>
      <c r="D220" s="17"/>
      <c r="E220" s="8" t="s">
        <v>493</v>
      </c>
      <c r="F220" s="8" t="s">
        <v>494</v>
      </c>
      <c r="G220" s="9">
        <v>5750000</v>
      </c>
    </row>
    <row r="221" spans="2:7" x14ac:dyDescent="0.25">
      <c r="B221" s="14"/>
      <c r="C221" s="17"/>
      <c r="D221" s="17"/>
      <c r="E221" s="8" t="s">
        <v>495</v>
      </c>
      <c r="F221" s="8" t="s">
        <v>496</v>
      </c>
      <c r="G221" s="9">
        <v>90000000</v>
      </c>
    </row>
    <row r="222" spans="2:7" x14ac:dyDescent="0.25">
      <c r="B222" s="14"/>
      <c r="C222" s="17"/>
      <c r="D222" s="17"/>
      <c r="E222" s="8" t="s">
        <v>497</v>
      </c>
      <c r="F222" s="8" t="s">
        <v>498</v>
      </c>
      <c r="G222" s="9">
        <v>2000000</v>
      </c>
    </row>
    <row r="223" spans="2:7" x14ac:dyDescent="0.25">
      <c r="B223" s="14"/>
      <c r="C223" s="17"/>
      <c r="D223" s="17"/>
      <c r="E223" s="8" t="s">
        <v>499</v>
      </c>
      <c r="F223" s="8" t="s">
        <v>500</v>
      </c>
      <c r="G223" s="9">
        <v>62650000</v>
      </c>
    </row>
    <row r="224" spans="2:7" x14ac:dyDescent="0.25">
      <c r="B224" s="14"/>
      <c r="C224" s="17"/>
      <c r="D224" s="17"/>
      <c r="E224" s="8" t="s">
        <v>501</v>
      </c>
      <c r="F224" s="8" t="s">
        <v>502</v>
      </c>
      <c r="G224" s="9">
        <v>2261530400</v>
      </c>
    </row>
    <row r="225" spans="2:8" x14ac:dyDescent="0.25">
      <c r="B225" s="14"/>
      <c r="C225" s="17"/>
      <c r="D225" s="17"/>
      <c r="E225" s="8" t="s">
        <v>503</v>
      </c>
      <c r="F225" s="8" t="s">
        <v>504</v>
      </c>
      <c r="G225" s="9">
        <v>1309008938</v>
      </c>
    </row>
    <row r="226" spans="2:8" x14ac:dyDescent="0.25">
      <c r="B226" s="14"/>
      <c r="C226" s="17"/>
      <c r="D226" s="17"/>
      <c r="E226" s="8" t="s">
        <v>505</v>
      </c>
      <c r="F226" s="8" t="s">
        <v>506</v>
      </c>
      <c r="G226" s="9">
        <v>25000000</v>
      </c>
    </row>
    <row r="227" spans="2:8" x14ac:dyDescent="0.25">
      <c r="B227" s="14"/>
      <c r="C227" s="17"/>
      <c r="D227" s="17"/>
      <c r="E227" s="8" t="s">
        <v>507</v>
      </c>
      <c r="F227" s="8" t="s">
        <v>508</v>
      </c>
      <c r="G227" s="9">
        <v>2833500000</v>
      </c>
    </row>
    <row r="228" spans="2:8" x14ac:dyDescent="0.25">
      <c r="B228" s="14"/>
      <c r="C228" s="17"/>
      <c r="D228" s="17"/>
      <c r="E228" s="8" t="s">
        <v>509</v>
      </c>
      <c r="F228" s="8" t="s">
        <v>510</v>
      </c>
      <c r="G228" s="9">
        <v>4553000000</v>
      </c>
    </row>
    <row r="229" spans="2:8" x14ac:dyDescent="0.25">
      <c r="B229" s="14"/>
      <c r="C229" s="17"/>
      <c r="D229" s="20" t="s">
        <v>511</v>
      </c>
      <c r="E229" s="10"/>
      <c r="F229" s="10"/>
      <c r="G229" s="11">
        <v>19120476871</v>
      </c>
      <c r="H229" s="7"/>
    </row>
    <row r="230" spans="2:8" x14ac:dyDescent="0.25">
      <c r="B230" s="14"/>
      <c r="C230" s="17" t="s">
        <v>512</v>
      </c>
      <c r="D230" s="17" t="s">
        <v>37</v>
      </c>
      <c r="E230" s="8" t="s">
        <v>513</v>
      </c>
      <c r="F230" s="8" t="s">
        <v>150</v>
      </c>
      <c r="G230" s="9">
        <v>200000000</v>
      </c>
    </row>
    <row r="231" spans="2:8" x14ac:dyDescent="0.25">
      <c r="B231" s="14"/>
      <c r="C231" s="17"/>
      <c r="D231" s="17"/>
      <c r="E231" s="8" t="s">
        <v>514</v>
      </c>
      <c r="F231" s="8" t="s">
        <v>154</v>
      </c>
      <c r="G231" s="9">
        <v>17000000</v>
      </c>
    </row>
    <row r="232" spans="2:8" ht="15.75" thickBot="1" x14ac:dyDescent="0.3">
      <c r="B232" s="14"/>
      <c r="C232" s="17"/>
      <c r="D232" s="20" t="s">
        <v>515</v>
      </c>
      <c r="E232" s="10"/>
      <c r="F232" s="10"/>
      <c r="G232" s="11">
        <v>217000000</v>
      </c>
    </row>
    <row r="233" spans="2:8" ht="15.75" thickBot="1" x14ac:dyDescent="0.3">
      <c r="B233" s="14"/>
      <c r="C233" s="17"/>
      <c r="D233" s="20"/>
      <c r="E233" s="10"/>
      <c r="F233" s="10"/>
      <c r="G233" s="54">
        <f>SUM(G59:G232)/2</f>
        <v>119261881740</v>
      </c>
    </row>
    <row r="234" spans="2:8" x14ac:dyDescent="0.25">
      <c r="B234" s="14"/>
      <c r="C234" s="17" t="s">
        <v>516</v>
      </c>
      <c r="D234" s="17" t="s">
        <v>39</v>
      </c>
      <c r="E234" s="8" t="s">
        <v>517</v>
      </c>
      <c r="F234" s="8" t="s">
        <v>518</v>
      </c>
      <c r="G234" s="9">
        <v>9100000</v>
      </c>
    </row>
    <row r="235" spans="2:8" x14ac:dyDescent="0.25">
      <c r="B235" s="14"/>
      <c r="C235" s="17"/>
      <c r="D235" s="17"/>
      <c r="E235" s="8" t="s">
        <v>519</v>
      </c>
      <c r="F235" s="8" t="s">
        <v>520</v>
      </c>
      <c r="G235" s="9">
        <v>3200000</v>
      </c>
    </row>
    <row r="236" spans="2:8" x14ac:dyDescent="0.25">
      <c r="B236" s="14"/>
      <c r="C236" s="17"/>
      <c r="D236" s="17"/>
      <c r="E236" s="8" t="s">
        <v>521</v>
      </c>
      <c r="F236" s="8" t="s">
        <v>522</v>
      </c>
      <c r="G236" s="9">
        <v>8400000</v>
      </c>
    </row>
    <row r="237" spans="2:8" x14ac:dyDescent="0.25">
      <c r="B237" s="14"/>
      <c r="C237" s="17"/>
      <c r="D237" s="17"/>
      <c r="E237" s="8" t="s">
        <v>523</v>
      </c>
      <c r="F237" s="8" t="s">
        <v>524</v>
      </c>
      <c r="G237" s="9">
        <v>240000000</v>
      </c>
    </row>
    <row r="238" spans="2:8" x14ac:dyDescent="0.25">
      <c r="B238" s="14"/>
      <c r="C238" s="17"/>
      <c r="D238" s="17"/>
      <c r="E238" s="8" t="s">
        <v>525</v>
      </c>
      <c r="F238" s="8" t="s">
        <v>526</v>
      </c>
      <c r="G238" s="9">
        <v>8400000</v>
      </c>
    </row>
    <row r="239" spans="2:8" x14ac:dyDescent="0.25">
      <c r="B239" s="14"/>
      <c r="C239" s="17"/>
      <c r="D239" s="17"/>
      <c r="E239" s="8" t="s">
        <v>527</v>
      </c>
      <c r="F239" s="8" t="s">
        <v>528</v>
      </c>
      <c r="G239" s="9">
        <v>11000000</v>
      </c>
    </row>
    <row r="240" spans="2:8" x14ac:dyDescent="0.25">
      <c r="B240" s="14"/>
      <c r="C240" s="17"/>
      <c r="D240" s="17"/>
      <c r="E240" s="8" t="s">
        <v>529</v>
      </c>
      <c r="F240" s="8" t="s">
        <v>530</v>
      </c>
      <c r="G240" s="9">
        <v>412300000</v>
      </c>
    </row>
    <row r="241" spans="2:7" x14ac:dyDescent="0.25">
      <c r="B241" s="14"/>
      <c r="C241" s="17"/>
      <c r="D241" s="20" t="s">
        <v>531</v>
      </c>
      <c r="E241" s="10"/>
      <c r="F241" s="10"/>
      <c r="G241" s="11">
        <v>692400000</v>
      </c>
    </row>
    <row r="242" spans="2:7" x14ac:dyDescent="0.25">
      <c r="B242" s="14"/>
      <c r="C242" s="17" t="s">
        <v>532</v>
      </c>
      <c r="D242" s="17" t="s">
        <v>38</v>
      </c>
      <c r="E242" s="8" t="s">
        <v>533</v>
      </c>
      <c r="F242" s="8" t="s">
        <v>534</v>
      </c>
      <c r="G242" s="9">
        <v>10000000</v>
      </c>
    </row>
    <row r="243" spans="2:7" x14ac:dyDescent="0.25">
      <c r="B243" s="14"/>
      <c r="C243" s="17"/>
      <c r="D243" s="17"/>
      <c r="E243" s="8" t="s">
        <v>535</v>
      </c>
      <c r="F243" s="8" t="s">
        <v>536</v>
      </c>
      <c r="G243" s="9">
        <v>1900000</v>
      </c>
    </row>
    <row r="244" spans="2:7" x14ac:dyDescent="0.25">
      <c r="B244" s="14"/>
      <c r="C244" s="17"/>
      <c r="D244" s="17"/>
      <c r="E244" s="8" t="s">
        <v>537</v>
      </c>
      <c r="F244" s="8" t="s">
        <v>538</v>
      </c>
      <c r="G244" s="9">
        <v>100000</v>
      </c>
    </row>
    <row r="245" spans="2:7" x14ac:dyDescent="0.25">
      <c r="B245" s="14"/>
      <c r="C245" s="17"/>
      <c r="D245" s="17"/>
      <c r="E245" s="8" t="s">
        <v>539</v>
      </c>
      <c r="F245" s="8" t="s">
        <v>288</v>
      </c>
      <c r="G245" s="9">
        <v>200000</v>
      </c>
    </row>
    <row r="246" spans="2:7" x14ac:dyDescent="0.25">
      <c r="B246" s="14"/>
      <c r="C246" s="17"/>
      <c r="D246" s="20" t="s">
        <v>540</v>
      </c>
      <c r="E246" s="10"/>
      <c r="F246" s="10"/>
      <c r="G246" s="11">
        <v>12200000</v>
      </c>
    </row>
    <row r="247" spans="2:7" x14ac:dyDescent="0.25">
      <c r="B247" s="14"/>
      <c r="C247" s="17"/>
      <c r="D247" s="17"/>
      <c r="E247" s="8" t="s">
        <v>541</v>
      </c>
      <c r="F247" s="8" t="s">
        <v>542</v>
      </c>
      <c r="G247" s="9">
        <v>5000000</v>
      </c>
    </row>
    <row r="248" spans="2:7" x14ac:dyDescent="0.25">
      <c r="B248" s="14"/>
      <c r="C248" s="17"/>
      <c r="D248" s="20" t="s">
        <v>543</v>
      </c>
      <c r="E248" s="10"/>
      <c r="F248" s="10"/>
      <c r="G248" s="11">
        <v>5000000</v>
      </c>
    </row>
    <row r="249" spans="2:7" x14ac:dyDescent="0.25">
      <c r="B249" s="15" t="s">
        <v>544</v>
      </c>
      <c r="C249" s="18"/>
      <c r="D249" s="18"/>
      <c r="E249" s="12"/>
      <c r="F249" s="12"/>
      <c r="G249" s="13">
        <v>119971481740</v>
      </c>
    </row>
    <row r="250" spans="2:7" x14ac:dyDescent="0.25">
      <c r="B250" s="14" t="s">
        <v>545</v>
      </c>
      <c r="C250" s="17" t="s">
        <v>546</v>
      </c>
      <c r="D250" s="17" t="s">
        <v>547</v>
      </c>
      <c r="E250" s="8" t="s">
        <v>548</v>
      </c>
      <c r="F250" s="8" t="s">
        <v>549</v>
      </c>
      <c r="G250" s="9">
        <v>456000000</v>
      </c>
    </row>
    <row r="251" spans="2:7" x14ac:dyDescent="0.25">
      <c r="B251" s="14"/>
      <c r="C251" s="17"/>
      <c r="D251" s="20" t="s">
        <v>550</v>
      </c>
      <c r="E251" s="10"/>
      <c r="F251" s="10"/>
      <c r="G251" s="11">
        <v>456000000</v>
      </c>
    </row>
    <row r="252" spans="2:7" x14ac:dyDescent="0.25">
      <c r="B252" s="16" t="s">
        <v>551</v>
      </c>
      <c r="C252" s="19"/>
      <c r="D252" s="19"/>
      <c r="E252" s="24"/>
      <c r="F252" s="24"/>
      <c r="G252" s="25">
        <v>456000000</v>
      </c>
    </row>
    <row r="253" spans="2:7" ht="15.75" thickBot="1" x14ac:dyDescent="0.3"/>
    <row r="254" spans="2:7" ht="16.5" thickBot="1" x14ac:dyDescent="0.3">
      <c r="F254" t="s">
        <v>704</v>
      </c>
      <c r="G254" s="56">
        <f>+G252+G233</f>
        <v>119717881740</v>
      </c>
    </row>
  </sheetData>
  <mergeCells count="2">
    <mergeCell ref="B2:G2"/>
    <mergeCell ref="B3:G3"/>
  </mergeCells>
  <hyperlinks>
    <hyperlink ref="A1" location="Contenido!A1" display="Volver al menú"/>
  </hyperlink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workbookViewId="0"/>
  </sheetViews>
  <sheetFormatPr baseColWidth="10" defaultRowHeight="15" x14ac:dyDescent="0.25"/>
  <cols>
    <col min="1" max="1" width="16.28515625" customWidth="1"/>
    <col min="2" max="2" width="20.5703125" customWidth="1"/>
    <col min="3" max="3" width="35.42578125" bestFit="1" customWidth="1"/>
    <col min="4" max="4" width="12.85546875" customWidth="1"/>
    <col min="5" max="5" width="30.5703125" bestFit="1" customWidth="1"/>
    <col min="6" max="6" width="13.7109375" bestFit="1" customWidth="1"/>
  </cols>
  <sheetData>
    <row r="1" spans="1:6" x14ac:dyDescent="0.25">
      <c r="A1" s="264" t="s">
        <v>737</v>
      </c>
    </row>
    <row r="3" spans="1:6" ht="26.25" x14ac:dyDescent="0.4">
      <c r="B3" s="282" t="s">
        <v>724</v>
      </c>
      <c r="C3" s="282"/>
      <c r="D3" s="282"/>
      <c r="E3" s="282"/>
      <c r="F3" s="282"/>
    </row>
    <row r="4" spans="1:6" ht="18.75" x14ac:dyDescent="0.3">
      <c r="B4" s="283" t="s">
        <v>723</v>
      </c>
      <c r="C4" s="283"/>
      <c r="D4" s="283"/>
      <c r="E4" s="283"/>
      <c r="F4" s="283"/>
    </row>
    <row r="5" spans="1:6" x14ac:dyDescent="0.25">
      <c r="B5" s="284"/>
      <c r="C5" s="284"/>
      <c r="D5" s="284"/>
      <c r="E5" s="284"/>
      <c r="F5" s="284"/>
    </row>
    <row r="7" spans="1:6" x14ac:dyDescent="0.25">
      <c r="C7" s="5"/>
    </row>
    <row r="8" spans="1:6" x14ac:dyDescent="0.25">
      <c r="B8" s="128" t="s">
        <v>61</v>
      </c>
      <c r="C8" s="128" t="s">
        <v>62</v>
      </c>
      <c r="D8" s="128" t="s">
        <v>63</v>
      </c>
      <c r="E8" s="128" t="s">
        <v>64</v>
      </c>
      <c r="F8" s="128" t="s">
        <v>51</v>
      </c>
    </row>
    <row r="9" spans="1:6" x14ac:dyDescent="0.25">
      <c r="B9" s="129" t="s">
        <v>552</v>
      </c>
      <c r="C9" s="129" t="s">
        <v>553</v>
      </c>
      <c r="D9" s="129" t="s">
        <v>554</v>
      </c>
      <c r="E9" s="129" t="s">
        <v>294</v>
      </c>
      <c r="F9" s="130">
        <v>12933250000</v>
      </c>
    </row>
    <row r="10" spans="1:6" x14ac:dyDescent="0.25">
      <c r="B10" s="131" t="s">
        <v>555</v>
      </c>
      <c r="C10" s="131"/>
      <c r="D10" s="131"/>
      <c r="E10" s="131"/>
      <c r="F10" s="132">
        <v>12933250000</v>
      </c>
    </row>
    <row r="11" spans="1:6" x14ac:dyDescent="0.25">
      <c r="B11" s="129" t="s">
        <v>556</v>
      </c>
      <c r="C11" s="129" t="s">
        <v>557</v>
      </c>
      <c r="D11" s="129" t="s">
        <v>558</v>
      </c>
      <c r="E11" s="129" t="s">
        <v>296</v>
      </c>
      <c r="F11" s="130">
        <v>1461157960</v>
      </c>
    </row>
    <row r="12" spans="1:6" x14ac:dyDescent="0.25">
      <c r="B12" s="129"/>
      <c r="C12" s="129"/>
      <c r="D12" s="129" t="s">
        <v>559</v>
      </c>
      <c r="E12" s="129" t="s">
        <v>560</v>
      </c>
      <c r="F12" s="130">
        <v>485085000</v>
      </c>
    </row>
    <row r="13" spans="1:6" x14ac:dyDescent="0.25">
      <c r="B13" s="131" t="s">
        <v>561</v>
      </c>
      <c r="C13" s="131"/>
      <c r="D13" s="131"/>
      <c r="E13" s="131"/>
      <c r="F13" s="132">
        <v>1946242960</v>
      </c>
    </row>
    <row r="14" spans="1:6" x14ac:dyDescent="0.25">
      <c r="B14" s="129" t="s">
        <v>562</v>
      </c>
      <c r="C14" s="129" t="s">
        <v>563</v>
      </c>
      <c r="D14" s="129" t="s">
        <v>564</v>
      </c>
      <c r="E14" s="129" t="s">
        <v>565</v>
      </c>
      <c r="F14" s="130">
        <v>1154308000</v>
      </c>
    </row>
    <row r="15" spans="1:6" x14ac:dyDescent="0.25">
      <c r="B15" s="131" t="s">
        <v>566</v>
      </c>
      <c r="C15" s="131"/>
      <c r="D15" s="131"/>
      <c r="E15" s="131"/>
      <c r="F15" s="132">
        <v>1154308000</v>
      </c>
    </row>
    <row r="16" spans="1:6" x14ac:dyDescent="0.25">
      <c r="B16" s="129" t="s">
        <v>567</v>
      </c>
      <c r="C16" s="129" t="s">
        <v>568</v>
      </c>
      <c r="D16" s="129" t="s">
        <v>569</v>
      </c>
      <c r="E16" s="129" t="s">
        <v>570</v>
      </c>
      <c r="F16" s="130">
        <v>2767206000</v>
      </c>
    </row>
    <row r="17" spans="2:6" x14ac:dyDescent="0.25">
      <c r="B17" s="131" t="s">
        <v>571</v>
      </c>
      <c r="C17" s="131"/>
      <c r="D17" s="131"/>
      <c r="E17" s="131"/>
      <c r="F17" s="132">
        <v>2767206000</v>
      </c>
    </row>
    <row r="18" spans="2:6" x14ac:dyDescent="0.25">
      <c r="B18" s="129" t="s">
        <v>572</v>
      </c>
      <c r="C18" s="129" t="s">
        <v>573</v>
      </c>
      <c r="D18" s="129" t="s">
        <v>574</v>
      </c>
      <c r="E18" s="129" t="s">
        <v>299</v>
      </c>
      <c r="F18" s="130">
        <v>217500000</v>
      </c>
    </row>
    <row r="19" spans="2:6" x14ac:dyDescent="0.25">
      <c r="B19" s="131" t="s">
        <v>575</v>
      </c>
      <c r="C19" s="131"/>
      <c r="D19" s="131"/>
      <c r="E19" s="131"/>
      <c r="F19" s="132">
        <v>217500000</v>
      </c>
    </row>
    <row r="20" spans="2:6" ht="15.75" thickBot="1" x14ac:dyDescent="0.3">
      <c r="B20" s="26" t="s">
        <v>51</v>
      </c>
      <c r="C20" s="26"/>
      <c r="D20" s="26"/>
      <c r="E20" s="26"/>
      <c r="F20" s="27">
        <v>19018506960</v>
      </c>
    </row>
    <row r="21" spans="2:6" ht="15.75" thickTop="1" x14ac:dyDescent="0.25"/>
  </sheetData>
  <mergeCells count="3">
    <mergeCell ref="B3:F3"/>
    <mergeCell ref="B4:F4"/>
    <mergeCell ref="B5:F5"/>
  </mergeCells>
  <hyperlinks>
    <hyperlink ref="A1" location="Contenido!A1" display="Volver al menú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95"/>
  <sheetViews>
    <sheetView showGridLines="0" zoomScale="82" zoomScaleNormal="82" workbookViewId="0">
      <selection activeCell="B1" sqref="B1"/>
    </sheetView>
  </sheetViews>
  <sheetFormatPr baseColWidth="10" defaultRowHeight="11.25" x14ac:dyDescent="0.2"/>
  <cols>
    <col min="1" max="1" width="2.7109375" style="28" customWidth="1"/>
    <col min="2" max="2" width="74.28515625" style="28" customWidth="1"/>
    <col min="3" max="3" width="12.140625" style="29" customWidth="1"/>
    <col min="4" max="4" width="15.7109375" style="28" customWidth="1"/>
    <col min="5" max="5" width="12.85546875" style="28" bestFit="1" customWidth="1"/>
    <col min="6" max="6" width="18" style="30" customWidth="1"/>
    <col min="7" max="7" width="13.5703125" style="31" customWidth="1"/>
    <col min="8" max="8" width="13.5703125" style="32" customWidth="1"/>
    <col min="9" max="9" width="12.85546875" style="31" customWidth="1"/>
    <col min="10" max="10" width="12.85546875" style="32" customWidth="1"/>
    <col min="11" max="11" width="17.140625" style="28" customWidth="1"/>
    <col min="12" max="12" width="8.7109375" style="28" customWidth="1"/>
    <col min="13" max="13" width="13.28515625" style="28" customWidth="1"/>
    <col min="14" max="14" width="8.28515625" style="28" customWidth="1"/>
    <col min="15" max="15" width="21.7109375" style="28" customWidth="1"/>
    <col min="16" max="16" width="19.5703125" style="28" customWidth="1"/>
    <col min="17" max="17" width="22.5703125" style="28" customWidth="1"/>
    <col min="18" max="19" width="19.5703125" style="28" customWidth="1"/>
    <col min="20" max="20" width="17.140625" style="28" customWidth="1"/>
    <col min="21" max="21" width="20.42578125" style="28" customWidth="1"/>
    <col min="22" max="22" width="19.85546875" style="28" customWidth="1"/>
    <col min="23" max="23" width="18.140625" style="28" customWidth="1"/>
    <col min="24" max="24" width="1.42578125" style="28" customWidth="1"/>
    <col min="25" max="25" width="16.42578125" style="28" customWidth="1"/>
    <col min="26" max="16384" width="11.42578125" style="28"/>
  </cols>
  <sheetData>
    <row r="1" spans="2:28" ht="12" customHeight="1" x14ac:dyDescent="0.25">
      <c r="B1" s="264" t="s">
        <v>737</v>
      </c>
    </row>
    <row r="3" spans="2:28" ht="26.25" x14ac:dyDescent="0.4">
      <c r="B3" s="282" t="s">
        <v>725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2:28" ht="18.75" x14ac:dyDescent="0.3">
      <c r="B4" s="283" t="s">
        <v>730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</row>
    <row r="5" spans="2:28" ht="12" x14ac:dyDescent="0.2">
      <c r="B5" s="6"/>
    </row>
    <row r="6" spans="2:28" ht="12" x14ac:dyDescent="0.2">
      <c r="B6" s="6"/>
    </row>
    <row r="7" spans="2:28" ht="12.75" thickBot="1" x14ac:dyDescent="0.25">
      <c r="B7" s="6"/>
    </row>
    <row r="8" spans="2:28" ht="30" customHeight="1" thickBot="1" x14ac:dyDescent="0.25">
      <c r="B8" s="6"/>
      <c r="K8" s="290" t="s">
        <v>705</v>
      </c>
      <c r="L8" s="291"/>
      <c r="M8" s="291"/>
      <c r="N8" s="291"/>
      <c r="O8" s="291"/>
      <c r="P8" s="291"/>
      <c r="Q8" s="292"/>
      <c r="R8" s="293" t="s">
        <v>708</v>
      </c>
      <c r="S8" s="294"/>
      <c r="T8" s="294"/>
      <c r="U8" s="294"/>
      <c r="V8" s="294"/>
      <c r="W8" s="294"/>
      <c r="X8" s="294"/>
      <c r="Y8" s="295"/>
    </row>
    <row r="9" spans="2:28" ht="42" customHeight="1" thickBot="1" x14ac:dyDescent="0.25">
      <c r="B9" s="6"/>
      <c r="K9" s="285" t="s">
        <v>706</v>
      </c>
      <c r="L9" s="286"/>
      <c r="M9" s="287" t="s">
        <v>707</v>
      </c>
      <c r="N9" s="286"/>
      <c r="O9" s="246" t="s">
        <v>713</v>
      </c>
      <c r="P9" s="246" t="s">
        <v>713</v>
      </c>
      <c r="Q9" s="247" t="s">
        <v>714</v>
      </c>
      <c r="R9" s="174" t="s">
        <v>709</v>
      </c>
      <c r="S9" s="175" t="s">
        <v>710</v>
      </c>
      <c r="T9" s="175" t="s">
        <v>711</v>
      </c>
      <c r="U9" s="175" t="s">
        <v>709</v>
      </c>
      <c r="V9" s="175" t="s">
        <v>710</v>
      </c>
      <c r="W9" s="175" t="s">
        <v>711</v>
      </c>
      <c r="X9" s="176"/>
      <c r="Y9" s="177" t="s">
        <v>712</v>
      </c>
    </row>
    <row r="10" spans="2:28" ht="59.25" customHeight="1" thickBot="1" x14ac:dyDescent="0.25">
      <c r="B10" s="134" t="s">
        <v>40</v>
      </c>
      <c r="C10" s="135" t="s">
        <v>576</v>
      </c>
      <c r="D10" s="135" t="s">
        <v>577</v>
      </c>
      <c r="E10" s="136" t="s">
        <v>41</v>
      </c>
      <c r="F10" s="135" t="s">
        <v>578</v>
      </c>
      <c r="G10" s="137" t="s">
        <v>579</v>
      </c>
      <c r="H10" s="138" t="s">
        <v>580</v>
      </c>
      <c r="I10" s="137" t="s">
        <v>581</v>
      </c>
      <c r="J10" s="136" t="s">
        <v>582</v>
      </c>
      <c r="K10" s="170" t="s">
        <v>660</v>
      </c>
      <c r="L10" s="171" t="s">
        <v>661</v>
      </c>
      <c r="M10" s="171" t="s">
        <v>660</v>
      </c>
      <c r="N10" s="171" t="s">
        <v>661</v>
      </c>
      <c r="O10" s="171" t="s">
        <v>660</v>
      </c>
      <c r="P10" s="171" t="s">
        <v>661</v>
      </c>
      <c r="Q10" s="172">
        <v>2016</v>
      </c>
      <c r="R10" s="288" t="s">
        <v>660</v>
      </c>
      <c r="S10" s="289"/>
      <c r="T10" s="289"/>
      <c r="U10" s="289" t="s">
        <v>661</v>
      </c>
      <c r="V10" s="289"/>
      <c r="W10" s="289"/>
      <c r="X10" s="173"/>
      <c r="Y10" s="172">
        <v>2016</v>
      </c>
      <c r="AB10" s="60">
        <v>5.8900000000000001E-2</v>
      </c>
    </row>
    <row r="11" spans="2:28" ht="16.5" thickBot="1" x14ac:dyDescent="0.25">
      <c r="B11" s="167" t="s">
        <v>731</v>
      </c>
      <c r="C11" s="168"/>
      <c r="D11" s="168"/>
      <c r="E11" s="168"/>
      <c r="F11" s="168"/>
      <c r="G11" s="168"/>
      <c r="H11" s="168"/>
      <c r="I11" s="168"/>
      <c r="J11" s="169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9"/>
    </row>
    <row r="12" spans="2:28" ht="15" x14ac:dyDescent="0.25">
      <c r="B12" s="178" t="s">
        <v>583</v>
      </c>
      <c r="C12" s="179"/>
      <c r="D12" s="180"/>
      <c r="E12" s="181"/>
      <c r="F12" s="182"/>
      <c r="G12" s="183"/>
      <c r="H12" s="184"/>
      <c r="I12" s="183"/>
      <c r="J12" s="185"/>
      <c r="K12" s="248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2" customHeight="1" x14ac:dyDescent="0.25">
      <c r="B13" s="187" t="s">
        <v>584</v>
      </c>
      <c r="C13" s="188">
        <v>9</v>
      </c>
      <c r="D13" s="188" t="s">
        <v>585</v>
      </c>
      <c r="E13" s="189">
        <v>5.4990565829745153E-2</v>
      </c>
      <c r="F13" s="190">
        <v>3780296</v>
      </c>
      <c r="G13" s="191">
        <v>0.03</v>
      </c>
      <c r="H13" s="192">
        <f>(F13*G13)+F13</f>
        <v>3893704.88</v>
      </c>
      <c r="I13" s="191">
        <v>0.12</v>
      </c>
      <c r="J13" s="193">
        <f>(H13*I13)+H13</f>
        <v>4360949.4655999998</v>
      </c>
      <c r="K13" s="251">
        <v>170</v>
      </c>
      <c r="L13" s="194">
        <v>156</v>
      </c>
      <c r="M13" s="194">
        <v>18</v>
      </c>
      <c r="N13" s="194">
        <v>18</v>
      </c>
      <c r="O13" s="195">
        <v>604469329</v>
      </c>
      <c r="P13" s="195">
        <v>551545185</v>
      </c>
      <c r="Q13" s="196">
        <f t="shared" ref="Q13:Q19" si="0">+O13+P13</f>
        <v>1156014514</v>
      </c>
      <c r="R13" s="195">
        <f t="shared" ref="R13:R22" si="1">+(O13/(1+E13))</f>
        <v>572961833.57297385</v>
      </c>
      <c r="S13" s="195">
        <f>+R13*(1+$AB$10)</f>
        <v>606709285.57042193</v>
      </c>
      <c r="T13" s="197">
        <f t="shared" ref="T13:T22" si="2">+O13-S13</f>
        <v>-2239956.5704219341</v>
      </c>
      <c r="U13" s="195">
        <f t="shared" ref="U13:U22" si="3">+P13/(1+E13)</f>
        <v>522796319.57297391</v>
      </c>
      <c r="V13" s="195">
        <f>+U13*(1+$AB$10)</f>
        <v>553589022.79582202</v>
      </c>
      <c r="W13" s="197">
        <f t="shared" ref="W13:W22" si="4">+P13-V13</f>
        <v>-2043837.7958220243</v>
      </c>
      <c r="X13" s="186"/>
      <c r="Y13" s="252">
        <f>+T13+W13</f>
        <v>-4283794.3662439585</v>
      </c>
    </row>
    <row r="14" spans="2:28" ht="12" customHeight="1" x14ac:dyDescent="0.25">
      <c r="B14" s="187" t="s">
        <v>586</v>
      </c>
      <c r="C14" s="188">
        <v>10</v>
      </c>
      <c r="D14" s="188" t="s">
        <v>585</v>
      </c>
      <c r="E14" s="189">
        <v>0</v>
      </c>
      <c r="F14" s="190">
        <v>3942857</v>
      </c>
      <c r="G14" s="191">
        <v>0.03</v>
      </c>
      <c r="H14" s="192">
        <f t="shared" ref="H14:H42" si="5">(F14*G14)+F14</f>
        <v>4061142.71</v>
      </c>
      <c r="I14" s="191">
        <v>0.12</v>
      </c>
      <c r="J14" s="193">
        <f t="shared" ref="J14:J39" si="6">(H14*I14)+H14</f>
        <v>4548479.8351999996</v>
      </c>
      <c r="K14" s="251">
        <v>4</v>
      </c>
      <c r="L14" s="194">
        <v>4</v>
      </c>
      <c r="M14" s="194">
        <v>0</v>
      </c>
      <c r="N14" s="194">
        <v>0</v>
      </c>
      <c r="O14" s="195">
        <v>15771428</v>
      </c>
      <c r="P14" s="195">
        <v>15771428</v>
      </c>
      <c r="Q14" s="196">
        <f t="shared" si="0"/>
        <v>31542856</v>
      </c>
      <c r="R14" s="195">
        <f t="shared" si="1"/>
        <v>15771428</v>
      </c>
      <c r="S14" s="195">
        <f t="shared" ref="S14:S42" si="7">+R14*(1+$AB$10)</f>
        <v>16700365.109199999</v>
      </c>
      <c r="T14" s="197">
        <f t="shared" si="2"/>
        <v>-928937.1091999989</v>
      </c>
      <c r="U14" s="195">
        <f t="shared" si="3"/>
        <v>15771428</v>
      </c>
      <c r="V14" s="195">
        <f t="shared" ref="V14:V42" si="8">+U14*(1+$AB$10)</f>
        <v>16700365.109199999</v>
      </c>
      <c r="W14" s="197">
        <f t="shared" si="4"/>
        <v>-928937.1091999989</v>
      </c>
      <c r="X14" s="186"/>
      <c r="Y14" s="252">
        <f t="shared" ref="Y14:Y22" si="9">+T14+W14</f>
        <v>-1857874.2183999978</v>
      </c>
    </row>
    <row r="15" spans="2:28" ht="12" customHeight="1" x14ac:dyDescent="0.25">
      <c r="B15" s="198" t="s">
        <v>587</v>
      </c>
      <c r="C15" s="188">
        <v>10</v>
      </c>
      <c r="D15" s="188" t="s">
        <v>585</v>
      </c>
      <c r="E15" s="189">
        <v>0.10706153351217762</v>
      </c>
      <c r="F15" s="190">
        <v>6703448</v>
      </c>
      <c r="G15" s="191"/>
      <c r="H15" s="192"/>
      <c r="I15" s="191"/>
      <c r="J15" s="193"/>
      <c r="K15" s="251"/>
      <c r="L15" s="194"/>
      <c r="M15" s="194">
        <v>105</v>
      </c>
      <c r="N15" s="194">
        <v>100</v>
      </c>
      <c r="O15" s="195">
        <f>+M15*F15</f>
        <v>703862040</v>
      </c>
      <c r="P15" s="195">
        <f>+N15*F15</f>
        <v>670344800</v>
      </c>
      <c r="Q15" s="196">
        <f t="shared" si="0"/>
        <v>1374206840</v>
      </c>
      <c r="R15" s="195">
        <f t="shared" si="1"/>
        <v>635793060</v>
      </c>
      <c r="S15" s="195">
        <f t="shared" si="7"/>
        <v>673241271.23399997</v>
      </c>
      <c r="T15" s="197">
        <f t="shared" si="2"/>
        <v>30620768.766000032</v>
      </c>
      <c r="U15" s="195">
        <f t="shared" si="3"/>
        <v>605517200</v>
      </c>
      <c r="V15" s="195">
        <f t="shared" si="8"/>
        <v>641182163.07999992</v>
      </c>
      <c r="W15" s="197">
        <f t="shared" si="4"/>
        <v>29162636.920000076</v>
      </c>
      <c r="X15" s="186"/>
      <c r="Y15" s="252">
        <f t="shared" si="9"/>
        <v>59783405.686000109</v>
      </c>
    </row>
    <row r="16" spans="2:28" ht="13.5" customHeight="1" x14ac:dyDescent="0.25">
      <c r="B16" s="198" t="s">
        <v>588</v>
      </c>
      <c r="C16" s="188">
        <v>10</v>
      </c>
      <c r="D16" s="188" t="s">
        <v>585</v>
      </c>
      <c r="E16" s="189">
        <v>5.4995134737708451E-2</v>
      </c>
      <c r="F16" s="190">
        <v>6388177</v>
      </c>
      <c r="G16" s="191">
        <v>0.03</v>
      </c>
      <c r="H16" s="192">
        <f t="shared" si="5"/>
        <v>6579822.3099999996</v>
      </c>
      <c r="I16" s="191">
        <v>0.12</v>
      </c>
      <c r="J16" s="193">
        <f t="shared" si="6"/>
        <v>7369400.9871999994</v>
      </c>
      <c r="K16" s="251">
        <v>490</v>
      </c>
      <c r="L16" s="194">
        <v>495</v>
      </c>
      <c r="M16" s="194"/>
      <c r="N16" s="194"/>
      <c r="O16" s="195">
        <v>2895461880</v>
      </c>
      <c r="P16" s="195">
        <v>2927402765</v>
      </c>
      <c r="Q16" s="196">
        <f t="shared" si="0"/>
        <v>5822864645</v>
      </c>
      <c r="R16" s="195">
        <f t="shared" si="1"/>
        <v>2744526287.052372</v>
      </c>
      <c r="S16" s="195">
        <f t="shared" si="7"/>
        <v>2906178885.3597565</v>
      </c>
      <c r="T16" s="197">
        <f t="shared" si="2"/>
        <v>-10717005.35975647</v>
      </c>
      <c r="U16" s="195">
        <f t="shared" si="3"/>
        <v>2774802147.052372</v>
      </c>
      <c r="V16" s="195">
        <f t="shared" si="8"/>
        <v>2938237993.5137568</v>
      </c>
      <c r="W16" s="197">
        <f t="shared" si="4"/>
        <v>-10835228.513756752</v>
      </c>
      <c r="X16" s="186"/>
      <c r="Y16" s="252">
        <f t="shared" si="9"/>
        <v>-21552233.873513222</v>
      </c>
    </row>
    <row r="17" spans="2:25" ht="12" customHeight="1" x14ac:dyDescent="0.25">
      <c r="B17" s="199" t="s">
        <v>589</v>
      </c>
      <c r="C17" s="188">
        <v>10</v>
      </c>
      <c r="D17" s="188" t="s">
        <v>585</v>
      </c>
      <c r="E17" s="189">
        <v>0.10687402569960258</v>
      </c>
      <c r="F17" s="190">
        <v>6663054</v>
      </c>
      <c r="G17" s="191"/>
      <c r="H17" s="192"/>
      <c r="I17" s="191"/>
      <c r="J17" s="193"/>
      <c r="K17" s="251"/>
      <c r="L17" s="194"/>
      <c r="M17" s="194">
        <v>35</v>
      </c>
      <c r="N17" s="194">
        <v>45</v>
      </c>
      <c r="O17" s="195">
        <f>+M17*F17</f>
        <v>233206890</v>
      </c>
      <c r="P17" s="195">
        <f>+N17*F17</f>
        <v>299837430</v>
      </c>
      <c r="Q17" s="196">
        <f t="shared" si="0"/>
        <v>533044320</v>
      </c>
      <c r="R17" s="195">
        <f t="shared" si="1"/>
        <v>210689640</v>
      </c>
      <c r="S17" s="195">
        <f t="shared" si="7"/>
        <v>223099259.796</v>
      </c>
      <c r="T17" s="197">
        <f t="shared" si="2"/>
        <v>10107630.203999996</v>
      </c>
      <c r="U17" s="195">
        <f t="shared" si="3"/>
        <v>270886680</v>
      </c>
      <c r="V17" s="195">
        <f t="shared" si="8"/>
        <v>286841905.45199996</v>
      </c>
      <c r="W17" s="197">
        <f t="shared" si="4"/>
        <v>12995524.548000038</v>
      </c>
      <c r="X17" s="186"/>
      <c r="Y17" s="252">
        <f t="shared" si="9"/>
        <v>23103154.752000034</v>
      </c>
    </row>
    <row r="18" spans="2:25" ht="12" customHeight="1" x14ac:dyDescent="0.25">
      <c r="B18" s="199" t="s">
        <v>590</v>
      </c>
      <c r="C18" s="188">
        <v>10</v>
      </c>
      <c r="D18" s="188" t="s">
        <v>585</v>
      </c>
      <c r="E18" s="189">
        <v>5.4991906578795158E-2</v>
      </c>
      <c r="F18" s="190">
        <v>6350739</v>
      </c>
      <c r="G18" s="191">
        <v>0.03</v>
      </c>
      <c r="H18" s="192">
        <f t="shared" si="5"/>
        <v>6541261.1699999999</v>
      </c>
      <c r="I18" s="191">
        <v>0.12</v>
      </c>
      <c r="J18" s="193">
        <f t="shared" si="6"/>
        <v>7326212.5104</v>
      </c>
      <c r="K18" s="251">
        <v>216</v>
      </c>
      <c r="L18" s="194">
        <v>211</v>
      </c>
      <c r="M18" s="194"/>
      <c r="N18" s="194"/>
      <c r="O18" s="195">
        <v>1274593302</v>
      </c>
      <c r="P18" s="195">
        <v>1251095569</v>
      </c>
      <c r="Q18" s="196">
        <f t="shared" si="0"/>
        <v>2525688871</v>
      </c>
      <c r="R18" s="195">
        <f t="shared" si="1"/>
        <v>1208154578.2975192</v>
      </c>
      <c r="S18" s="195">
        <f t="shared" si="7"/>
        <v>1279314882.9592431</v>
      </c>
      <c r="T18" s="197">
        <f t="shared" si="2"/>
        <v>-4721580.9592430592</v>
      </c>
      <c r="U18" s="195">
        <f t="shared" si="3"/>
        <v>1185881674.7297561</v>
      </c>
      <c r="V18" s="195">
        <f t="shared" si="8"/>
        <v>1255730105.3713386</v>
      </c>
      <c r="W18" s="197">
        <f t="shared" si="4"/>
        <v>-4634536.3713386059</v>
      </c>
      <c r="X18" s="186"/>
      <c r="Y18" s="252">
        <f t="shared" si="9"/>
        <v>-9356117.330581665</v>
      </c>
    </row>
    <row r="19" spans="2:25" ht="12" customHeight="1" x14ac:dyDescent="0.25">
      <c r="B19" s="199" t="s">
        <v>591</v>
      </c>
      <c r="C19" s="188">
        <v>10</v>
      </c>
      <c r="D19" s="188" t="s">
        <v>585</v>
      </c>
      <c r="E19" s="189">
        <v>0.1070064309194434</v>
      </c>
      <c r="F19" s="190">
        <v>5136946</v>
      </c>
      <c r="G19" s="191"/>
      <c r="H19" s="192"/>
      <c r="I19" s="191"/>
      <c r="J19" s="193"/>
      <c r="K19" s="251"/>
      <c r="L19" s="194"/>
      <c r="M19" s="194">
        <v>30</v>
      </c>
      <c r="N19" s="194">
        <v>35</v>
      </c>
      <c r="O19" s="195">
        <f>+M19*F19</f>
        <v>154108380</v>
      </c>
      <c r="P19" s="195">
        <f>+N19*F19</f>
        <v>179793110</v>
      </c>
      <c r="Q19" s="196">
        <f t="shared" si="0"/>
        <v>333901490</v>
      </c>
      <c r="R19" s="195">
        <f t="shared" si="1"/>
        <v>139211820</v>
      </c>
      <c r="S19" s="195">
        <f t="shared" si="7"/>
        <v>147411396.19799998</v>
      </c>
      <c r="T19" s="197">
        <f t="shared" si="2"/>
        <v>6696983.802000016</v>
      </c>
      <c r="U19" s="195">
        <f t="shared" si="3"/>
        <v>162413790</v>
      </c>
      <c r="V19" s="195">
        <f t="shared" si="8"/>
        <v>171979962.23100001</v>
      </c>
      <c r="W19" s="197">
        <f t="shared" si="4"/>
        <v>7813147.7689999938</v>
      </c>
      <c r="X19" s="186"/>
      <c r="Y19" s="252">
        <f t="shared" si="9"/>
        <v>14510131.57100001</v>
      </c>
    </row>
    <row r="20" spans="2:25" ht="12" customHeight="1" x14ac:dyDescent="0.25">
      <c r="B20" s="199" t="s">
        <v>592</v>
      </c>
      <c r="C20" s="188">
        <v>10</v>
      </c>
      <c r="D20" s="188" t="s">
        <v>585</v>
      </c>
      <c r="E20" s="189">
        <v>4.5010617632899264E-2</v>
      </c>
      <c r="F20" s="190">
        <v>4849261</v>
      </c>
      <c r="G20" s="191">
        <v>0.03</v>
      </c>
      <c r="H20" s="192">
        <f t="shared" si="5"/>
        <v>4994738.83</v>
      </c>
      <c r="I20" s="191">
        <v>0.12</v>
      </c>
      <c r="J20" s="193">
        <f t="shared" si="6"/>
        <v>5594107.4896</v>
      </c>
      <c r="K20" s="251">
        <v>445</v>
      </c>
      <c r="L20" s="194">
        <v>445</v>
      </c>
      <c r="M20" s="194"/>
      <c r="N20" s="194"/>
      <c r="O20" s="195">
        <v>1795212710</v>
      </c>
      <c r="P20" s="195">
        <v>1795212710</v>
      </c>
      <c r="Q20" s="196">
        <f>+O20+P20</f>
        <v>3590425420</v>
      </c>
      <c r="R20" s="195">
        <f t="shared" si="1"/>
        <v>1717889445.0531204</v>
      </c>
      <c r="S20" s="195">
        <f t="shared" si="7"/>
        <v>1819073133.366749</v>
      </c>
      <c r="T20" s="197">
        <f t="shared" si="2"/>
        <v>-23860423.366749048</v>
      </c>
      <c r="U20" s="195">
        <f t="shared" si="3"/>
        <v>1717889445.0531204</v>
      </c>
      <c r="V20" s="195">
        <f t="shared" si="8"/>
        <v>1819073133.366749</v>
      </c>
      <c r="W20" s="197">
        <f t="shared" si="4"/>
        <v>-23860423.366749048</v>
      </c>
      <c r="X20" s="186"/>
      <c r="Y20" s="252">
        <f t="shared" si="9"/>
        <v>-47720846.733498096</v>
      </c>
    </row>
    <row r="21" spans="2:25" ht="12" customHeight="1" x14ac:dyDescent="0.25">
      <c r="B21" s="199" t="s">
        <v>593</v>
      </c>
      <c r="C21" s="188">
        <v>10</v>
      </c>
      <c r="D21" s="188" t="s">
        <v>585</v>
      </c>
      <c r="E21" s="189">
        <v>0.12501683787283291</v>
      </c>
      <c r="F21" s="190">
        <v>8209852</v>
      </c>
      <c r="G21" s="191"/>
      <c r="H21" s="192"/>
      <c r="I21" s="191"/>
      <c r="J21" s="193"/>
      <c r="K21" s="251"/>
      <c r="L21" s="194"/>
      <c r="M21" s="194">
        <v>55</v>
      </c>
      <c r="N21" s="194">
        <v>65</v>
      </c>
      <c r="O21" s="195">
        <f>+M21*F21</f>
        <v>451541860</v>
      </c>
      <c r="P21" s="195">
        <f>+N21*F21</f>
        <v>533640380</v>
      </c>
      <c r="Q21" s="196">
        <f t="shared" ref="Q21:Q29" si="10">+O21+P21</f>
        <v>985182240</v>
      </c>
      <c r="R21" s="195">
        <f t="shared" si="1"/>
        <v>401364535</v>
      </c>
      <c r="S21" s="195">
        <f t="shared" si="7"/>
        <v>425004906.11149997</v>
      </c>
      <c r="T21" s="197">
        <f t="shared" si="2"/>
        <v>26536953.888500035</v>
      </c>
      <c r="U21" s="195">
        <f t="shared" si="3"/>
        <v>474339905.00000006</v>
      </c>
      <c r="V21" s="195">
        <f t="shared" si="8"/>
        <v>502278525.40450007</v>
      </c>
      <c r="W21" s="197">
        <f t="shared" si="4"/>
        <v>31361854.595499933</v>
      </c>
      <c r="X21" s="186"/>
      <c r="Y21" s="252">
        <f t="shared" si="9"/>
        <v>57898808.483999968</v>
      </c>
    </row>
    <row r="22" spans="2:25" ht="12" customHeight="1" x14ac:dyDescent="0.25">
      <c r="B22" s="199" t="s">
        <v>594</v>
      </c>
      <c r="C22" s="188">
        <v>10</v>
      </c>
      <c r="D22" s="188" t="s">
        <v>585</v>
      </c>
      <c r="E22" s="189">
        <v>5.494799135653583E-2</v>
      </c>
      <c r="F22" s="190">
        <v>7698522</v>
      </c>
      <c r="G22" s="191">
        <v>0.03</v>
      </c>
      <c r="H22" s="192">
        <f t="shared" si="5"/>
        <v>7929477.6600000001</v>
      </c>
      <c r="I22" s="191">
        <v>0.12</v>
      </c>
      <c r="J22" s="193">
        <f t="shared" si="6"/>
        <v>8881014.9791999999</v>
      </c>
      <c r="K22" s="251">
        <v>302</v>
      </c>
      <c r="L22" s="194">
        <v>339</v>
      </c>
      <c r="M22" s="194"/>
      <c r="N22" s="194"/>
      <c r="O22" s="195">
        <v>2259516207</v>
      </c>
      <c r="P22" s="195">
        <v>2544361521</v>
      </c>
      <c r="Q22" s="196">
        <f t="shared" si="10"/>
        <v>4803877728</v>
      </c>
      <c r="R22" s="195">
        <f t="shared" si="1"/>
        <v>2141827109.5</v>
      </c>
      <c r="S22" s="195">
        <f t="shared" si="7"/>
        <v>2267980726.2495499</v>
      </c>
      <c r="T22" s="197">
        <f t="shared" si="2"/>
        <v>-8464519.2495498657</v>
      </c>
      <c r="U22" s="195">
        <f t="shared" si="3"/>
        <v>2411835978.5</v>
      </c>
      <c r="V22" s="195">
        <f t="shared" si="8"/>
        <v>2553893117.6336498</v>
      </c>
      <c r="W22" s="197">
        <f t="shared" si="4"/>
        <v>-9531596.633649826</v>
      </c>
      <c r="X22" s="186"/>
      <c r="Y22" s="252">
        <f t="shared" si="9"/>
        <v>-17996115.883199692</v>
      </c>
    </row>
    <row r="23" spans="2:25" ht="15" x14ac:dyDescent="0.25">
      <c r="B23" s="200" t="s">
        <v>595</v>
      </c>
      <c r="C23" s="188"/>
      <c r="D23" s="201"/>
      <c r="E23" s="189"/>
      <c r="F23" s="190"/>
      <c r="G23" s="191"/>
      <c r="H23" s="192"/>
      <c r="I23" s="191"/>
      <c r="J23" s="193"/>
      <c r="K23" s="253"/>
      <c r="L23" s="202"/>
      <c r="M23" s="202"/>
      <c r="N23" s="202"/>
      <c r="O23" s="203"/>
      <c r="P23" s="203"/>
      <c r="Q23" s="204"/>
      <c r="R23" s="186"/>
      <c r="S23" s="186"/>
      <c r="T23" s="186"/>
      <c r="U23" s="186"/>
      <c r="V23" s="186"/>
      <c r="W23" s="186"/>
      <c r="X23" s="186"/>
      <c r="Y23" s="254"/>
    </row>
    <row r="24" spans="2:25" ht="12" customHeight="1" x14ac:dyDescent="0.25">
      <c r="B24" s="199" t="s">
        <v>47</v>
      </c>
      <c r="C24" s="188">
        <v>10</v>
      </c>
      <c r="D24" s="188" t="s">
        <v>585</v>
      </c>
      <c r="E24" s="189">
        <v>5.5067757930689742E-2</v>
      </c>
      <c r="F24" s="190">
        <v>6512315</v>
      </c>
      <c r="G24" s="191">
        <v>0.03</v>
      </c>
      <c r="H24" s="192">
        <f t="shared" si="5"/>
        <v>6707684.4500000002</v>
      </c>
      <c r="I24" s="191">
        <v>0.12</v>
      </c>
      <c r="J24" s="193">
        <f t="shared" si="6"/>
        <v>7512606.5839999998</v>
      </c>
      <c r="K24" s="251">
        <v>572</v>
      </c>
      <c r="L24" s="194">
        <v>570</v>
      </c>
      <c r="M24" s="194">
        <v>61</v>
      </c>
      <c r="N24" s="194">
        <v>69</v>
      </c>
      <c r="O24" s="195">
        <v>3711368261</v>
      </c>
      <c r="P24" s="195">
        <v>3763466783</v>
      </c>
      <c r="Q24" s="196">
        <f t="shared" si="10"/>
        <v>7474835044</v>
      </c>
      <c r="R24" s="195">
        <f t="shared" ref="R24:R29" si="11">+(O24/(1+E24))</f>
        <v>3517658684.1011305</v>
      </c>
      <c r="S24" s="195">
        <f t="shared" si="7"/>
        <v>3724848780.594687</v>
      </c>
      <c r="T24" s="197">
        <f t="shared" ref="T24:T29" si="12">+O24-S24</f>
        <v>-13480519.594686985</v>
      </c>
      <c r="U24" s="195">
        <f t="shared" ref="U24:U29" si="13">+P24/(1+E24)</f>
        <v>3567037997.9967432</v>
      </c>
      <c r="V24" s="195">
        <f t="shared" si="8"/>
        <v>3777136536.0787511</v>
      </c>
      <c r="W24" s="197">
        <f t="shared" ref="W24:W29" si="14">+P24-V24</f>
        <v>-13669753.078751087</v>
      </c>
      <c r="X24" s="186"/>
      <c r="Y24" s="252">
        <f t="shared" ref="Y24:Y29" si="15">+T24+W24</f>
        <v>-27150272.673438072</v>
      </c>
    </row>
    <row r="25" spans="2:25" ht="12" customHeight="1" x14ac:dyDescent="0.25">
      <c r="B25" s="199" t="s">
        <v>45</v>
      </c>
      <c r="C25" s="188">
        <v>10</v>
      </c>
      <c r="D25" s="188" t="s">
        <v>585</v>
      </c>
      <c r="E25" s="189">
        <v>5.5028438938378166E-2</v>
      </c>
      <c r="F25" s="190">
        <v>6573399</v>
      </c>
      <c r="G25" s="191">
        <v>0.03</v>
      </c>
      <c r="H25" s="192">
        <f t="shared" si="5"/>
        <v>6770600.9699999997</v>
      </c>
      <c r="I25" s="191">
        <v>0.12</v>
      </c>
      <c r="J25" s="193">
        <f t="shared" si="6"/>
        <v>7583073.0863999994</v>
      </c>
      <c r="K25" s="251">
        <v>500</v>
      </c>
      <c r="L25" s="194">
        <v>511</v>
      </c>
      <c r="M25" s="194">
        <v>61</v>
      </c>
      <c r="N25" s="194">
        <v>66</v>
      </c>
      <c r="O25" s="195">
        <v>3510195039</v>
      </c>
      <c r="P25" s="195">
        <v>3617998783</v>
      </c>
      <c r="Q25" s="196">
        <f t="shared" si="10"/>
        <v>7128193822</v>
      </c>
      <c r="R25" s="195">
        <f t="shared" si="11"/>
        <v>3327109402.4082727</v>
      </c>
      <c r="S25" s="195">
        <f t="shared" si="7"/>
        <v>3523076146.2101197</v>
      </c>
      <c r="T25" s="197">
        <f t="shared" si="12"/>
        <v>-12881107.210119724</v>
      </c>
      <c r="U25" s="195">
        <f t="shared" si="13"/>
        <v>3429290291.587409</v>
      </c>
      <c r="V25" s="195">
        <f t="shared" si="8"/>
        <v>3631275489.7619071</v>
      </c>
      <c r="W25" s="197">
        <f t="shared" si="14"/>
        <v>-13276706.761907101</v>
      </c>
      <c r="X25" s="186"/>
      <c r="Y25" s="252">
        <f t="shared" si="15"/>
        <v>-26157813.972026825</v>
      </c>
    </row>
    <row r="26" spans="2:25" ht="12" customHeight="1" x14ac:dyDescent="0.25">
      <c r="B26" s="199" t="s">
        <v>46</v>
      </c>
      <c r="C26" s="188">
        <v>10</v>
      </c>
      <c r="D26" s="188" t="s">
        <v>585</v>
      </c>
      <c r="E26" s="189">
        <v>5.5067757930689742E-2</v>
      </c>
      <c r="F26" s="190">
        <v>6512315</v>
      </c>
      <c r="G26" s="191">
        <v>0.03</v>
      </c>
      <c r="H26" s="192">
        <f t="shared" si="5"/>
        <v>6707684.4500000002</v>
      </c>
      <c r="I26" s="191">
        <v>0.12</v>
      </c>
      <c r="J26" s="193">
        <f t="shared" si="6"/>
        <v>7512606.5839999998</v>
      </c>
      <c r="K26" s="251">
        <v>96</v>
      </c>
      <c r="L26" s="194">
        <v>97</v>
      </c>
      <c r="M26" s="194">
        <v>13</v>
      </c>
      <c r="N26" s="194">
        <v>23</v>
      </c>
      <c r="O26" s="195">
        <v>638858093</v>
      </c>
      <c r="P26" s="195">
        <v>710493558</v>
      </c>
      <c r="Q26" s="196">
        <f t="shared" si="10"/>
        <v>1349351651</v>
      </c>
      <c r="R26" s="195">
        <f t="shared" si="11"/>
        <v>605513805.34364533</v>
      </c>
      <c r="S26" s="195">
        <f t="shared" si="7"/>
        <v>641178568.47838604</v>
      </c>
      <c r="T26" s="197">
        <f t="shared" si="12"/>
        <v>-2320475.4783860445</v>
      </c>
      <c r="U26" s="195">
        <f t="shared" si="13"/>
        <v>673410359.34364533</v>
      </c>
      <c r="V26" s="195">
        <f t="shared" si="8"/>
        <v>713074229.508986</v>
      </c>
      <c r="W26" s="197">
        <f t="shared" si="14"/>
        <v>-2580671.5089859962</v>
      </c>
      <c r="X26" s="186"/>
      <c r="Y26" s="252">
        <f t="shared" si="15"/>
        <v>-4901146.9873720407</v>
      </c>
    </row>
    <row r="27" spans="2:25" ht="12" customHeight="1" x14ac:dyDescent="0.25">
      <c r="B27" s="199" t="s">
        <v>48</v>
      </c>
      <c r="C27" s="188">
        <v>10</v>
      </c>
      <c r="D27" s="188" t="s">
        <v>585</v>
      </c>
      <c r="E27" s="189">
        <v>5.5067757930689742E-2</v>
      </c>
      <c r="F27" s="190">
        <v>6512315</v>
      </c>
      <c r="G27" s="191">
        <v>0.03</v>
      </c>
      <c r="H27" s="192">
        <f t="shared" si="5"/>
        <v>6707684.4500000002</v>
      </c>
      <c r="I27" s="191">
        <v>0.12</v>
      </c>
      <c r="J27" s="193">
        <f t="shared" si="6"/>
        <v>7512606.5839999998</v>
      </c>
      <c r="K27" s="251">
        <v>183</v>
      </c>
      <c r="L27" s="194">
        <v>184</v>
      </c>
      <c r="M27" s="194">
        <v>17</v>
      </c>
      <c r="N27" s="194">
        <v>25</v>
      </c>
      <c r="O27" s="195">
        <v>1234734916</v>
      </c>
      <c r="P27" s="195">
        <v>1293345751</v>
      </c>
      <c r="Q27" s="196">
        <f t="shared" si="10"/>
        <v>2528080667</v>
      </c>
      <c r="R27" s="195">
        <f t="shared" si="11"/>
        <v>1170289686.8175485</v>
      </c>
      <c r="S27" s="195">
        <f t="shared" si="7"/>
        <v>1239219749.3711021</v>
      </c>
      <c r="T27" s="197">
        <f t="shared" si="12"/>
        <v>-4484833.3711020947</v>
      </c>
      <c r="U27" s="195">
        <f t="shared" si="13"/>
        <v>1225841412.8175485</v>
      </c>
      <c r="V27" s="195">
        <f t="shared" si="8"/>
        <v>1298043472.0325022</v>
      </c>
      <c r="W27" s="197">
        <f t="shared" si="14"/>
        <v>-4697721.0325021744</v>
      </c>
      <c r="X27" s="186"/>
      <c r="Y27" s="252">
        <f t="shared" si="15"/>
        <v>-9182554.403604269</v>
      </c>
    </row>
    <row r="28" spans="2:25" ht="12" customHeight="1" x14ac:dyDescent="0.25">
      <c r="B28" s="199" t="s">
        <v>596</v>
      </c>
      <c r="C28" s="188">
        <v>10</v>
      </c>
      <c r="D28" s="188" t="s">
        <v>585</v>
      </c>
      <c r="E28" s="189">
        <v>5.4947886677342517E-2</v>
      </c>
      <c r="F28" s="190">
        <v>4085714</v>
      </c>
      <c r="G28" s="191">
        <v>0.03</v>
      </c>
      <c r="H28" s="192">
        <f t="shared" si="5"/>
        <v>4208285.42</v>
      </c>
      <c r="I28" s="191">
        <v>0.12</v>
      </c>
      <c r="J28" s="193">
        <f t="shared" si="6"/>
        <v>4713279.6704000002</v>
      </c>
      <c r="K28" s="251">
        <v>16</v>
      </c>
      <c r="L28" s="194">
        <v>20</v>
      </c>
      <c r="M28" s="194">
        <v>4</v>
      </c>
      <c r="N28" s="194">
        <v>6</v>
      </c>
      <c r="O28" s="195">
        <v>79671423</v>
      </c>
      <c r="P28" s="195">
        <v>104185707</v>
      </c>
      <c r="Q28" s="196">
        <f t="shared" si="10"/>
        <v>183857130</v>
      </c>
      <c r="R28" s="195">
        <f t="shared" si="11"/>
        <v>75521667</v>
      </c>
      <c r="S28" s="195">
        <f t="shared" si="7"/>
        <v>79969893.186299995</v>
      </c>
      <c r="T28" s="197">
        <f t="shared" si="12"/>
        <v>-298470.18629999459</v>
      </c>
      <c r="U28" s="195">
        <f t="shared" si="13"/>
        <v>98759103</v>
      </c>
      <c r="V28" s="195">
        <f t="shared" si="8"/>
        <v>104576014.16669999</v>
      </c>
      <c r="W28" s="197">
        <f t="shared" si="14"/>
        <v>-390307.16669999063</v>
      </c>
      <c r="X28" s="186"/>
      <c r="Y28" s="252">
        <f t="shared" si="15"/>
        <v>-688777.35299998522</v>
      </c>
    </row>
    <row r="29" spans="2:25" ht="12" customHeight="1" x14ac:dyDescent="0.25">
      <c r="B29" s="199" t="s">
        <v>42</v>
      </c>
      <c r="C29" s="188">
        <v>10</v>
      </c>
      <c r="D29" s="188" t="s">
        <v>585</v>
      </c>
      <c r="E29" s="189">
        <v>5.5047599326665475E-2</v>
      </c>
      <c r="F29" s="190">
        <v>5910345</v>
      </c>
      <c r="G29" s="191">
        <v>0.03</v>
      </c>
      <c r="H29" s="192">
        <f t="shared" si="5"/>
        <v>6087655.3499999996</v>
      </c>
      <c r="I29" s="191">
        <v>0.12</v>
      </c>
      <c r="J29" s="193">
        <f t="shared" si="6"/>
        <v>6818173.9919999996</v>
      </c>
      <c r="K29" s="251">
        <v>79</v>
      </c>
      <c r="L29" s="194">
        <v>89</v>
      </c>
      <c r="M29" s="194">
        <v>20</v>
      </c>
      <c r="N29" s="194">
        <v>24</v>
      </c>
      <c r="O29" s="195">
        <v>567393117</v>
      </c>
      <c r="P29" s="195">
        <v>650137947</v>
      </c>
      <c r="Q29" s="196">
        <f t="shared" si="10"/>
        <v>1217531064</v>
      </c>
      <c r="R29" s="195">
        <f t="shared" si="11"/>
        <v>537789117.15652633</v>
      </c>
      <c r="S29" s="195">
        <f t="shared" si="7"/>
        <v>569464896.15704572</v>
      </c>
      <c r="T29" s="197">
        <f t="shared" si="12"/>
        <v>-2071779.157045722</v>
      </c>
      <c r="U29" s="195">
        <f t="shared" si="13"/>
        <v>616216697.15652633</v>
      </c>
      <c r="V29" s="195">
        <f t="shared" si="8"/>
        <v>652511860.61904573</v>
      </c>
      <c r="W29" s="197">
        <f t="shared" si="14"/>
        <v>-2373913.6190457344</v>
      </c>
      <c r="X29" s="186"/>
      <c r="Y29" s="252">
        <f t="shared" si="15"/>
        <v>-4445692.7760914564</v>
      </c>
    </row>
    <row r="30" spans="2:25" ht="12" customHeight="1" x14ac:dyDescent="0.25">
      <c r="B30" s="200" t="s">
        <v>597</v>
      </c>
      <c r="C30" s="188"/>
      <c r="D30" s="205"/>
      <c r="E30" s="189"/>
      <c r="F30" s="190"/>
      <c r="G30" s="191"/>
      <c r="H30" s="192"/>
      <c r="I30" s="191"/>
      <c r="J30" s="193"/>
      <c r="K30" s="255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254"/>
    </row>
    <row r="31" spans="2:25" ht="15" x14ac:dyDescent="0.25">
      <c r="B31" s="199" t="s">
        <v>49</v>
      </c>
      <c r="C31" s="188">
        <v>10</v>
      </c>
      <c r="D31" s="188" t="s">
        <v>585</v>
      </c>
      <c r="E31" s="191">
        <v>5.5071997559239749E-2</v>
      </c>
      <c r="F31" s="190">
        <v>5851232</v>
      </c>
      <c r="G31" s="191">
        <v>0.03</v>
      </c>
      <c r="H31" s="192">
        <f t="shared" si="5"/>
        <v>6026768.96</v>
      </c>
      <c r="I31" s="191">
        <v>0.12</v>
      </c>
      <c r="J31" s="193">
        <f t="shared" si="6"/>
        <v>6749981.2352</v>
      </c>
      <c r="K31" s="251">
        <v>380</v>
      </c>
      <c r="L31" s="194">
        <v>352</v>
      </c>
      <c r="M31" s="194">
        <v>45</v>
      </c>
      <c r="N31" s="194">
        <v>55</v>
      </c>
      <c r="O31" s="195">
        <v>2249213578</v>
      </c>
      <c r="P31" s="195">
        <v>2150912880</v>
      </c>
      <c r="Q31" s="196">
        <f t="shared" ref="Q31:Q39" si="16">+O31+P31</f>
        <v>4400126458</v>
      </c>
      <c r="R31" s="195">
        <f t="shared" ref="R31:R39" si="17">+(O31/(1+E31))</f>
        <v>2131810514.5461526</v>
      </c>
      <c r="S31" s="195">
        <f t="shared" si="7"/>
        <v>2257374153.852921</v>
      </c>
      <c r="T31" s="197">
        <f t="shared" ref="T31:T39" si="18">+O31-S31</f>
        <v>-8160575.8529210091</v>
      </c>
      <c r="U31" s="195">
        <f t="shared" ref="U31:U39" si="19">+P31/(1+E31)</f>
        <v>2038640855.7670317</v>
      </c>
      <c r="V31" s="195">
        <f t="shared" si="8"/>
        <v>2158716802.1717095</v>
      </c>
      <c r="W31" s="197">
        <f t="shared" ref="W31:W39" si="20">+P31-V31</f>
        <v>-7803922.1717095375</v>
      </c>
      <c r="X31" s="186"/>
      <c r="Y31" s="252">
        <f t="shared" ref="Y31:Y39" si="21">+T31+W31</f>
        <v>-15964498.024630547</v>
      </c>
    </row>
    <row r="32" spans="2:25" ht="12" customHeight="1" x14ac:dyDescent="0.25">
      <c r="B32" s="199" t="s">
        <v>598</v>
      </c>
      <c r="C32" s="188">
        <v>10</v>
      </c>
      <c r="D32" s="188" t="s">
        <v>585</v>
      </c>
      <c r="E32" s="191">
        <v>0.20006962425895969</v>
      </c>
      <c r="F32" s="190">
        <v>6784236</v>
      </c>
      <c r="G32" s="191"/>
      <c r="H32" s="192"/>
      <c r="I32" s="191"/>
      <c r="J32" s="193"/>
      <c r="K32" s="251"/>
      <c r="L32" s="194"/>
      <c r="M32" s="194">
        <v>55</v>
      </c>
      <c r="N32" s="194">
        <v>65</v>
      </c>
      <c r="O32" s="195">
        <f>+M32*F32</f>
        <v>373132980</v>
      </c>
      <c r="P32" s="195">
        <f>+N32*F32</f>
        <v>440975340</v>
      </c>
      <c r="Q32" s="196">
        <f t="shared" si="16"/>
        <v>814108320</v>
      </c>
      <c r="R32" s="195">
        <f t="shared" si="17"/>
        <v>310926110</v>
      </c>
      <c r="S32" s="195">
        <f t="shared" si="7"/>
        <v>329239657.87900001</v>
      </c>
      <c r="T32" s="197">
        <f t="shared" si="18"/>
        <v>43893322.120999992</v>
      </c>
      <c r="U32" s="195">
        <f t="shared" si="19"/>
        <v>367458130.00000006</v>
      </c>
      <c r="V32" s="195">
        <f t="shared" si="8"/>
        <v>389101413.85700005</v>
      </c>
      <c r="W32" s="197">
        <f t="shared" si="20"/>
        <v>51873926.142999947</v>
      </c>
      <c r="X32" s="186"/>
      <c r="Y32" s="252">
        <f t="shared" si="21"/>
        <v>95767248.263999939</v>
      </c>
    </row>
    <row r="33" spans="2:25" ht="12" customHeight="1" x14ac:dyDescent="0.25">
      <c r="B33" s="199" t="s">
        <v>599</v>
      </c>
      <c r="C33" s="188">
        <v>10</v>
      </c>
      <c r="D33" s="188" t="s">
        <v>585</v>
      </c>
      <c r="E33" s="191">
        <v>5.5071444466339603E-2</v>
      </c>
      <c r="F33" s="190">
        <v>5964532</v>
      </c>
      <c r="G33" s="191">
        <v>0.03</v>
      </c>
      <c r="H33" s="192">
        <f t="shared" si="5"/>
        <v>6143467.96</v>
      </c>
      <c r="I33" s="191">
        <v>0.12</v>
      </c>
      <c r="J33" s="193">
        <f t="shared" si="6"/>
        <v>6880684.1151999999</v>
      </c>
      <c r="K33" s="251">
        <v>593</v>
      </c>
      <c r="L33" s="194">
        <v>604</v>
      </c>
      <c r="M33" s="194"/>
      <c r="N33" s="194"/>
      <c r="O33" s="195">
        <v>3438552696</v>
      </c>
      <c r="P33" s="195">
        <v>3953264982</v>
      </c>
      <c r="Q33" s="196">
        <f t="shared" si="16"/>
        <v>7391817678</v>
      </c>
      <c r="R33" s="195">
        <f t="shared" si="17"/>
        <v>3259070951.104394</v>
      </c>
      <c r="S33" s="195">
        <f t="shared" si="7"/>
        <v>3451030230.1244426</v>
      </c>
      <c r="T33" s="197">
        <f t="shared" si="18"/>
        <v>-12477534.124442577</v>
      </c>
      <c r="U33" s="195">
        <f t="shared" si="19"/>
        <v>3746916858.317193</v>
      </c>
      <c r="V33" s="195">
        <f t="shared" si="8"/>
        <v>3967610261.2720757</v>
      </c>
      <c r="W33" s="197">
        <f t="shared" si="20"/>
        <v>-14345279.272075653</v>
      </c>
      <c r="X33" s="186"/>
      <c r="Y33" s="252">
        <f t="shared" si="21"/>
        <v>-26822813.39651823</v>
      </c>
    </row>
    <row r="34" spans="2:25" ht="12" customHeight="1" x14ac:dyDescent="0.25">
      <c r="B34" s="199" t="s">
        <v>600</v>
      </c>
      <c r="C34" s="188">
        <v>10</v>
      </c>
      <c r="D34" s="188" t="s">
        <v>585</v>
      </c>
      <c r="E34" s="191">
        <v>5.5086445464206601E-2</v>
      </c>
      <c r="F34" s="190">
        <v>5415764</v>
      </c>
      <c r="G34" s="191">
        <v>0.03</v>
      </c>
      <c r="H34" s="192">
        <f t="shared" si="5"/>
        <v>5578236.9199999999</v>
      </c>
      <c r="I34" s="191">
        <v>0.12</v>
      </c>
      <c r="J34" s="193">
        <f t="shared" si="6"/>
        <v>6247625.3503999999</v>
      </c>
      <c r="K34" s="251">
        <v>139</v>
      </c>
      <c r="L34" s="194">
        <v>145</v>
      </c>
      <c r="M34" s="194">
        <v>25</v>
      </c>
      <c r="N34" s="194">
        <v>27</v>
      </c>
      <c r="O34" s="195">
        <v>847025488</v>
      </c>
      <c r="P34" s="195">
        <v>887102140</v>
      </c>
      <c r="Q34" s="196">
        <f t="shared" si="16"/>
        <v>1734127628</v>
      </c>
      <c r="R34" s="195">
        <f t="shared" si="17"/>
        <v>802801980.4835366</v>
      </c>
      <c r="S34" s="195">
        <f t="shared" si="7"/>
        <v>850087017.13401687</v>
      </c>
      <c r="T34" s="197">
        <f t="shared" si="18"/>
        <v>-3061529.1340168715</v>
      </c>
      <c r="U34" s="195">
        <f t="shared" si="19"/>
        <v>840786215.9670732</v>
      </c>
      <c r="V34" s="195">
        <f t="shared" si="8"/>
        <v>890308524.08753383</v>
      </c>
      <c r="W34" s="197">
        <f t="shared" si="20"/>
        <v>-3206384.0875338316</v>
      </c>
      <c r="X34" s="186"/>
      <c r="Y34" s="252">
        <f t="shared" si="21"/>
        <v>-6267913.221550703</v>
      </c>
    </row>
    <row r="35" spans="2:25" ht="12" customHeight="1" x14ac:dyDescent="0.25">
      <c r="B35" s="199" t="s">
        <v>601</v>
      </c>
      <c r="C35" s="188">
        <v>10</v>
      </c>
      <c r="D35" s="188" t="s">
        <v>585</v>
      </c>
      <c r="E35" s="191">
        <v>5.4997525592691998E-2</v>
      </c>
      <c r="F35" s="190">
        <v>6312315</v>
      </c>
      <c r="G35" s="191">
        <v>0.03</v>
      </c>
      <c r="H35" s="192">
        <f t="shared" si="5"/>
        <v>6501684.4500000002</v>
      </c>
      <c r="I35" s="191">
        <v>0.12</v>
      </c>
      <c r="J35" s="193">
        <f t="shared" si="6"/>
        <v>7281886.5839999998</v>
      </c>
      <c r="K35" s="251">
        <v>210</v>
      </c>
      <c r="L35" s="194">
        <v>192</v>
      </c>
      <c r="M35" s="194">
        <v>25</v>
      </c>
      <c r="N35" s="194">
        <v>28</v>
      </c>
      <c r="O35" s="195">
        <v>1384921897</v>
      </c>
      <c r="P35" s="195">
        <v>1299705646</v>
      </c>
      <c r="Q35" s="196">
        <f t="shared" si="16"/>
        <v>2684627543</v>
      </c>
      <c r="R35" s="195">
        <f t="shared" si="17"/>
        <v>1312725256.1298268</v>
      </c>
      <c r="S35" s="195">
        <f t="shared" si="7"/>
        <v>1390044773.7158735</v>
      </c>
      <c r="T35" s="197">
        <f t="shared" si="18"/>
        <v>-5122876.7158734798</v>
      </c>
      <c r="U35" s="195">
        <f t="shared" si="19"/>
        <v>1231951369.051631</v>
      </c>
      <c r="V35" s="195">
        <f t="shared" si="8"/>
        <v>1304513304.688772</v>
      </c>
      <c r="W35" s="197">
        <f t="shared" si="20"/>
        <v>-4807658.6887719631</v>
      </c>
      <c r="X35" s="186"/>
      <c r="Y35" s="252">
        <f t="shared" si="21"/>
        <v>-9930535.404645443</v>
      </c>
    </row>
    <row r="36" spans="2:25" ht="12" customHeight="1" x14ac:dyDescent="0.25">
      <c r="B36" s="199" t="s">
        <v>602</v>
      </c>
      <c r="C36" s="188">
        <v>10</v>
      </c>
      <c r="D36" s="188" t="s">
        <v>585</v>
      </c>
      <c r="E36" s="191">
        <v>5.5028841431060016E-2</v>
      </c>
      <c r="F36" s="190">
        <v>6686700</v>
      </c>
      <c r="G36" s="191">
        <v>0.03</v>
      </c>
      <c r="H36" s="192">
        <f t="shared" si="5"/>
        <v>6887301</v>
      </c>
      <c r="I36" s="191">
        <v>0.12</v>
      </c>
      <c r="J36" s="193">
        <f t="shared" si="6"/>
        <v>7713777.1200000001</v>
      </c>
      <c r="K36" s="251">
        <v>266</v>
      </c>
      <c r="L36" s="194">
        <v>247</v>
      </c>
      <c r="M36" s="194">
        <v>25</v>
      </c>
      <c r="N36" s="194">
        <v>30</v>
      </c>
      <c r="O36" s="195">
        <v>1834830480</v>
      </c>
      <c r="P36" s="195">
        <v>1757933430</v>
      </c>
      <c r="Q36" s="196">
        <f t="shared" si="16"/>
        <v>3592763910</v>
      </c>
      <c r="R36" s="195">
        <f t="shared" si="17"/>
        <v>1739128266.4000001</v>
      </c>
      <c r="S36" s="195">
        <f t="shared" si="7"/>
        <v>1841562921.2909601</v>
      </c>
      <c r="T36" s="197">
        <f t="shared" si="18"/>
        <v>-6732441.2909600735</v>
      </c>
      <c r="U36" s="195">
        <f t="shared" si="19"/>
        <v>1666242059.9000001</v>
      </c>
      <c r="V36" s="195">
        <f t="shared" si="8"/>
        <v>1764383717.2281101</v>
      </c>
      <c r="W36" s="197">
        <f t="shared" si="20"/>
        <v>-6450287.228110075</v>
      </c>
      <c r="X36" s="186"/>
      <c r="Y36" s="252">
        <f t="shared" si="21"/>
        <v>-13182728.519070148</v>
      </c>
    </row>
    <row r="37" spans="2:25" ht="12" customHeight="1" x14ac:dyDescent="0.25">
      <c r="B37" s="199" t="s">
        <v>43</v>
      </c>
      <c r="C37" s="188">
        <v>10</v>
      </c>
      <c r="D37" s="188" t="s">
        <v>585</v>
      </c>
      <c r="E37" s="191">
        <v>5.5069960471783252E-2</v>
      </c>
      <c r="F37" s="190">
        <v>5945813</v>
      </c>
      <c r="G37" s="191">
        <v>0.03</v>
      </c>
      <c r="H37" s="192">
        <f t="shared" si="5"/>
        <v>6124187.3899999997</v>
      </c>
      <c r="I37" s="191">
        <v>0.12</v>
      </c>
      <c r="J37" s="193">
        <f t="shared" si="6"/>
        <v>6859089.8767999997</v>
      </c>
      <c r="K37" s="251">
        <v>135</v>
      </c>
      <c r="L37" s="194">
        <v>137</v>
      </c>
      <c r="M37" s="194">
        <v>17</v>
      </c>
      <c r="N37" s="194">
        <v>20</v>
      </c>
      <c r="O37" s="195">
        <v>828846320</v>
      </c>
      <c r="P37" s="195">
        <v>858575385</v>
      </c>
      <c r="Q37" s="196">
        <f t="shared" si="16"/>
        <v>1687421705</v>
      </c>
      <c r="R37" s="195">
        <f t="shared" si="17"/>
        <v>785584227.63678586</v>
      </c>
      <c r="S37" s="195">
        <f t="shared" si="7"/>
        <v>831855138.64459252</v>
      </c>
      <c r="T37" s="197">
        <f t="shared" si="18"/>
        <v>-3008818.6445925236</v>
      </c>
      <c r="U37" s="195">
        <f t="shared" si="19"/>
        <v>813761567.63678586</v>
      </c>
      <c r="V37" s="195">
        <f t="shared" si="8"/>
        <v>861692123.9705925</v>
      </c>
      <c r="W37" s="197">
        <f t="shared" si="20"/>
        <v>-3116738.9705924988</v>
      </c>
      <c r="X37" s="186"/>
      <c r="Y37" s="252">
        <f t="shared" si="21"/>
        <v>-6125557.6151850224</v>
      </c>
    </row>
    <row r="38" spans="2:25" ht="15" x14ac:dyDescent="0.25">
      <c r="B38" s="199" t="s">
        <v>44</v>
      </c>
      <c r="C38" s="188">
        <v>10</v>
      </c>
      <c r="D38" s="188" t="s">
        <v>585</v>
      </c>
      <c r="E38" s="191">
        <v>5.5001290300688011E-2</v>
      </c>
      <c r="F38" s="190">
        <v>3855172</v>
      </c>
      <c r="G38" s="191">
        <v>0.03</v>
      </c>
      <c r="H38" s="192">
        <f t="shared" si="5"/>
        <v>3970827.16</v>
      </c>
      <c r="I38" s="191">
        <v>0.12</v>
      </c>
      <c r="J38" s="193">
        <f t="shared" si="6"/>
        <v>4447326.4192000004</v>
      </c>
      <c r="K38" s="256">
        <v>21</v>
      </c>
      <c r="L38" s="206">
        <v>20</v>
      </c>
      <c r="M38" s="206">
        <v>0</v>
      </c>
      <c r="N38" s="206">
        <v>0</v>
      </c>
      <c r="O38" s="207">
        <v>75175854</v>
      </c>
      <c r="P38" s="207">
        <v>73248268</v>
      </c>
      <c r="Q38" s="196">
        <f t="shared" si="16"/>
        <v>148424122</v>
      </c>
      <c r="R38" s="195">
        <f t="shared" si="17"/>
        <v>71256646.5</v>
      </c>
      <c r="S38" s="195">
        <f t="shared" si="7"/>
        <v>75453662.978849992</v>
      </c>
      <c r="T38" s="197">
        <f t="shared" si="18"/>
        <v>-277808.97884999216</v>
      </c>
      <c r="U38" s="195">
        <f t="shared" si="19"/>
        <v>69429553</v>
      </c>
      <c r="V38" s="195">
        <f t="shared" si="8"/>
        <v>73518953.671700001</v>
      </c>
      <c r="W38" s="197">
        <f t="shared" si="20"/>
        <v>-270685.67170000076</v>
      </c>
      <c r="X38" s="186"/>
      <c r="Y38" s="252">
        <f t="shared" si="21"/>
        <v>-548494.65054999292</v>
      </c>
    </row>
    <row r="39" spans="2:25" ht="15" x14ac:dyDescent="0.25">
      <c r="B39" s="199" t="s">
        <v>603</v>
      </c>
      <c r="C39" s="188">
        <v>9</v>
      </c>
      <c r="D39" s="188" t="s">
        <v>585</v>
      </c>
      <c r="E39" s="191">
        <v>5.5069960471783252E-2</v>
      </c>
      <c r="F39" s="190">
        <v>5945813</v>
      </c>
      <c r="G39" s="191">
        <v>0.03</v>
      </c>
      <c r="H39" s="192">
        <f t="shared" si="5"/>
        <v>6124187.3899999997</v>
      </c>
      <c r="I39" s="191">
        <v>0.12</v>
      </c>
      <c r="J39" s="193">
        <f t="shared" si="6"/>
        <v>6859089.8767999997</v>
      </c>
      <c r="K39" s="251">
        <v>279</v>
      </c>
      <c r="L39" s="194">
        <v>280</v>
      </c>
      <c r="M39" s="194">
        <v>35</v>
      </c>
      <c r="N39" s="194">
        <v>40</v>
      </c>
      <c r="O39" s="195">
        <v>1777798072</v>
      </c>
      <c r="P39" s="195">
        <v>1813472950</v>
      </c>
      <c r="Q39" s="196">
        <f t="shared" si="16"/>
        <v>3591271022</v>
      </c>
      <c r="R39" s="195">
        <f t="shared" si="17"/>
        <v>1685004917.7829335</v>
      </c>
      <c r="S39" s="195">
        <f t="shared" si="7"/>
        <v>1784251707.4403481</v>
      </c>
      <c r="T39" s="197">
        <f t="shared" si="18"/>
        <v>-6453635.4403481483</v>
      </c>
      <c r="U39" s="195">
        <f t="shared" si="19"/>
        <v>1718817725.7829335</v>
      </c>
      <c r="V39" s="195">
        <f t="shared" si="8"/>
        <v>1820056089.8315482</v>
      </c>
      <c r="W39" s="197">
        <f t="shared" si="20"/>
        <v>-6583139.831548214</v>
      </c>
      <c r="X39" s="186"/>
      <c r="Y39" s="252">
        <f t="shared" si="21"/>
        <v>-13036775.271896362</v>
      </c>
    </row>
    <row r="40" spans="2:25" ht="12" customHeight="1" x14ac:dyDescent="0.25">
      <c r="B40" s="200" t="s">
        <v>604</v>
      </c>
      <c r="C40" s="188"/>
      <c r="D40" s="208"/>
      <c r="E40" s="209"/>
      <c r="F40" s="190"/>
      <c r="G40" s="191"/>
      <c r="H40" s="192"/>
      <c r="I40" s="191"/>
      <c r="J40" s="193"/>
      <c r="K40" s="255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254"/>
    </row>
    <row r="41" spans="2:25" ht="12.75" customHeight="1" x14ac:dyDescent="0.25">
      <c r="B41" s="199" t="s">
        <v>605</v>
      </c>
      <c r="C41" s="210">
        <v>12</v>
      </c>
      <c r="D41" s="210" t="s">
        <v>585</v>
      </c>
      <c r="E41" s="191">
        <v>0.15841756583260258</v>
      </c>
      <c r="F41" s="190">
        <v>13097537</v>
      </c>
      <c r="G41" s="191"/>
      <c r="H41" s="192"/>
      <c r="I41" s="210"/>
      <c r="J41" s="211"/>
      <c r="K41" s="251"/>
      <c r="L41" s="194"/>
      <c r="M41" s="194">
        <v>70</v>
      </c>
      <c r="N41" s="194">
        <v>70</v>
      </c>
      <c r="O41" s="195">
        <f>+M41*F41</f>
        <v>916827590</v>
      </c>
      <c r="P41" s="195">
        <f>+N41*F41</f>
        <v>916827590</v>
      </c>
      <c r="Q41" s="196">
        <f t="shared" ref="Q41:Q42" si="22">+O41+P41</f>
        <v>1833655180</v>
      </c>
      <c r="R41" s="195">
        <f>+(O41/(1+E41))</f>
        <v>791448279.99999988</v>
      </c>
      <c r="S41" s="195">
        <f t="shared" si="7"/>
        <v>838064583.69199979</v>
      </c>
      <c r="T41" s="197">
        <f>+O41-S41</f>
        <v>78763006.308000207</v>
      </c>
      <c r="U41" s="195">
        <f>+P41/(1+E41)</f>
        <v>791448279.99999988</v>
      </c>
      <c r="V41" s="195">
        <f t="shared" si="8"/>
        <v>838064583.69199979</v>
      </c>
      <c r="W41" s="197">
        <f>+P41-V41</f>
        <v>78763006.308000207</v>
      </c>
      <c r="X41" s="186"/>
      <c r="Y41" s="252">
        <f t="shared" ref="Y41:Y42" si="23">+T41+W41</f>
        <v>157526012.61600041</v>
      </c>
    </row>
    <row r="42" spans="2:25" ht="12" customHeight="1" thickBot="1" x14ac:dyDescent="0.3">
      <c r="B42" s="212" t="s">
        <v>606</v>
      </c>
      <c r="C42" s="213">
        <v>12</v>
      </c>
      <c r="D42" s="213" t="s">
        <v>585</v>
      </c>
      <c r="E42" s="214">
        <v>6.9998206326255419E-2</v>
      </c>
      <c r="F42" s="215">
        <v>12097832</v>
      </c>
      <c r="G42" s="214">
        <v>0.03</v>
      </c>
      <c r="H42" s="215">
        <f t="shared" si="5"/>
        <v>12460766.960000001</v>
      </c>
      <c r="I42" s="214"/>
      <c r="J42" s="216"/>
      <c r="K42" s="257">
        <v>643</v>
      </c>
      <c r="L42" s="258">
        <v>659</v>
      </c>
      <c r="M42" s="258"/>
      <c r="N42" s="258"/>
      <c r="O42" s="259">
        <v>7065133888</v>
      </c>
      <c r="P42" s="259">
        <v>7252650284</v>
      </c>
      <c r="Q42" s="260">
        <f t="shared" si="22"/>
        <v>14317784172</v>
      </c>
      <c r="R42" s="259">
        <f>+(O42/(1+E42))</f>
        <v>6602939936</v>
      </c>
      <c r="S42" s="259">
        <f t="shared" si="7"/>
        <v>6991853098.2304001</v>
      </c>
      <c r="T42" s="261">
        <f>+O42-S42</f>
        <v>73280789.769599915</v>
      </c>
      <c r="U42" s="259">
        <f>+P42/(1+E42)</f>
        <v>6778189198</v>
      </c>
      <c r="V42" s="259">
        <f t="shared" si="8"/>
        <v>7177424541.7621994</v>
      </c>
      <c r="W42" s="261">
        <f>+P42-V42</f>
        <v>75225742.237800598</v>
      </c>
      <c r="X42" s="262"/>
      <c r="Y42" s="263">
        <f t="shared" si="23"/>
        <v>148506532.00740051</v>
      </c>
    </row>
    <row r="43" spans="2:25" ht="23.25" customHeight="1" thickBot="1" x14ac:dyDescent="0.3">
      <c r="B43" s="153" t="s">
        <v>727</v>
      </c>
      <c r="C43" s="155" t="s">
        <v>729</v>
      </c>
      <c r="D43" s="155" t="s">
        <v>729</v>
      </c>
      <c r="E43" s="155" t="s">
        <v>729</v>
      </c>
      <c r="F43" s="157">
        <f>SUM(F13:F42)</f>
        <v>173786501</v>
      </c>
      <c r="G43" s="155" t="s">
        <v>729</v>
      </c>
      <c r="H43" s="155" t="s">
        <v>729</v>
      </c>
      <c r="I43" s="155" t="s">
        <v>729</v>
      </c>
      <c r="J43" s="156" t="s">
        <v>729</v>
      </c>
      <c r="K43" s="163" t="s">
        <v>729</v>
      </c>
      <c r="L43" s="155" t="s">
        <v>729</v>
      </c>
      <c r="M43" s="155" t="s">
        <v>729</v>
      </c>
      <c r="N43" s="155" t="s">
        <v>729</v>
      </c>
      <c r="O43" s="159">
        <f>SUM(O13:O42)</f>
        <v>40921423718</v>
      </c>
      <c r="P43" s="159">
        <f t="shared" ref="P43:R43" si="24">SUM(P13:P42)</f>
        <v>42313302322</v>
      </c>
      <c r="Q43" s="164">
        <f t="shared" si="24"/>
        <v>83234726040</v>
      </c>
      <c r="R43" s="160">
        <f t="shared" si="24"/>
        <v>38514769185.886734</v>
      </c>
      <c r="S43" s="161">
        <f t="shared" ref="S43" si="25">SUM(S13:S42)</f>
        <v>40783289090.935471</v>
      </c>
      <c r="T43" s="161">
        <f t="shared" ref="T43" si="26">SUM(T13:T42)</f>
        <v>138134627.06453457</v>
      </c>
      <c r="U43" s="161">
        <f t="shared" ref="U43" si="27">SUM(U13:U42)</f>
        <v>39816332243.232742</v>
      </c>
      <c r="V43" s="161">
        <f t="shared" ref="V43" si="28">SUM(V13:V42)</f>
        <v>42161514212.359138</v>
      </c>
      <c r="W43" s="161">
        <f t="shared" ref="W43" si="29">SUM(W13:W42)</f>
        <v>151788109.64085066</v>
      </c>
      <c r="X43" s="161">
        <f t="shared" ref="X43" si="30">SUM(X13:X42)</f>
        <v>0</v>
      </c>
      <c r="Y43" s="162">
        <f t="shared" ref="Y43" si="31">SUM(Y13:Y42)</f>
        <v>289922736.70538527</v>
      </c>
    </row>
    <row r="44" spans="2:25" ht="26.25" customHeight="1" thickBot="1" x14ac:dyDescent="0.3">
      <c r="B44" s="154" t="s">
        <v>728</v>
      </c>
      <c r="C44" s="150"/>
      <c r="D44" s="150"/>
      <c r="E44" s="150"/>
      <c r="F44" s="158">
        <f>(SUMPRODUCT(F13:F42,E13:E42))/F43</f>
        <v>7.6836294024905535E-2</v>
      </c>
      <c r="G44" s="150"/>
      <c r="H44" s="150"/>
      <c r="I44" s="150"/>
      <c r="J44" s="152"/>
      <c r="K44" s="165"/>
      <c r="L44" s="150"/>
      <c r="M44" s="150"/>
      <c r="N44" s="150"/>
      <c r="O44" s="150"/>
      <c r="P44" s="150"/>
      <c r="Q44" s="166">
        <f>(SUMPRODUCT(Q13:Q42,E13:E42))/Q43</f>
        <v>6.3080588027278423E-2</v>
      </c>
      <c r="R44" s="150"/>
      <c r="S44" s="150"/>
      <c r="T44" s="150"/>
      <c r="U44" s="150"/>
      <c r="V44" s="150"/>
      <c r="W44" s="150"/>
      <c r="X44" s="150"/>
      <c r="Y44" s="150"/>
    </row>
    <row r="45" spans="2:25" ht="24" customHeight="1" thickBot="1" x14ac:dyDescent="0.25">
      <c r="B45" s="167" t="s">
        <v>732</v>
      </c>
      <c r="C45" s="168"/>
      <c r="D45" s="168"/>
      <c r="E45" s="168"/>
      <c r="F45" s="168"/>
      <c r="G45" s="168"/>
      <c r="H45" s="168"/>
      <c r="I45" s="168"/>
      <c r="J45" s="169"/>
      <c r="K45" s="167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9"/>
    </row>
    <row r="46" spans="2:25" ht="15" x14ac:dyDescent="0.25">
      <c r="B46" s="217" t="s">
        <v>583</v>
      </c>
      <c r="C46" s="218"/>
      <c r="D46" s="219"/>
      <c r="E46" s="220"/>
      <c r="F46" s="220"/>
      <c r="G46" s="221"/>
      <c r="H46" s="222"/>
      <c r="I46" s="218"/>
      <c r="J46" s="223"/>
      <c r="K46" s="224"/>
      <c r="L46" s="225"/>
      <c r="M46" s="225"/>
      <c r="N46" s="225"/>
      <c r="O46" s="225"/>
      <c r="P46" s="226"/>
      <c r="Q46" s="226"/>
      <c r="R46" s="227"/>
      <c r="S46" s="227"/>
      <c r="T46" s="227"/>
      <c r="U46" s="227"/>
      <c r="V46" s="227"/>
      <c r="W46" s="227"/>
      <c r="X46" s="227"/>
      <c r="Y46" s="228"/>
    </row>
    <row r="47" spans="2:25" ht="12" x14ac:dyDescent="0.2">
      <c r="B47" s="229" t="s">
        <v>607</v>
      </c>
      <c r="C47" s="145">
        <v>2</v>
      </c>
      <c r="D47" s="145" t="s">
        <v>585</v>
      </c>
      <c r="E47" s="146">
        <v>8.7606870509627566E-2</v>
      </c>
      <c r="F47" s="141">
        <v>5014778</v>
      </c>
      <c r="G47" s="142">
        <v>0.03</v>
      </c>
      <c r="H47" s="147">
        <f>(F47*G47)+F47</f>
        <v>5165221.34</v>
      </c>
      <c r="I47" s="142">
        <v>0.12</v>
      </c>
      <c r="J47" s="147">
        <f>(H47*I47)+H47</f>
        <v>5785047.9007999999</v>
      </c>
      <c r="K47" s="52">
        <v>33</v>
      </c>
      <c r="L47" s="52">
        <v>28</v>
      </c>
      <c r="M47" s="52">
        <v>28</v>
      </c>
      <c r="N47" s="52">
        <v>28</v>
      </c>
      <c r="O47" s="53">
        <v>300385205</v>
      </c>
      <c r="P47" s="53">
        <v>272803926</v>
      </c>
      <c r="Q47" s="59">
        <f t="shared" ref="Q47:Q62" si="32">+O47+P47</f>
        <v>573189131</v>
      </c>
      <c r="R47" s="53">
        <f t="shared" ref="R47:R62" si="33">+(O47/(1+E47))</f>
        <v>276189138.87445968</v>
      </c>
      <c r="S47" s="53">
        <f t="shared" ref="S47:S82" si="34">+R47*(1+$AB$10)</f>
        <v>292456679.15416533</v>
      </c>
      <c r="T47" s="61">
        <f t="shared" ref="T47:T62" si="35">+O47-S47</f>
        <v>7928525.8458346725</v>
      </c>
      <c r="U47" s="53">
        <f t="shared" ref="U47:U62" si="36">+P47/(1+E47)</f>
        <v>250829535.37445965</v>
      </c>
      <c r="V47" s="53">
        <f t="shared" ref="V47:V82" si="37">+U47*(1+$AB$10)</f>
        <v>265603395.0080153</v>
      </c>
      <c r="W47" s="61">
        <f t="shared" ref="W47:W62" si="38">+P47-V47</f>
        <v>7200530.9919846952</v>
      </c>
      <c r="Y47" s="230">
        <f t="shared" ref="Y47:Y62" si="39">+T47+W47</f>
        <v>15129056.837819368</v>
      </c>
    </row>
    <row r="48" spans="2:25" ht="12" x14ac:dyDescent="0.2">
      <c r="B48" s="229" t="s">
        <v>608</v>
      </c>
      <c r="C48" s="145">
        <v>2</v>
      </c>
      <c r="D48" s="145" t="s">
        <v>585</v>
      </c>
      <c r="E48" s="146">
        <v>5.5003553852548404E-2</v>
      </c>
      <c r="F48" s="141">
        <v>8579310</v>
      </c>
      <c r="G48" s="142">
        <v>0.03</v>
      </c>
      <c r="H48" s="147">
        <f t="shared" ref="H48:H82" si="40">(F48*G48)+F48</f>
        <v>8836689.3000000007</v>
      </c>
      <c r="I48" s="142">
        <v>0.12</v>
      </c>
      <c r="J48" s="147">
        <f t="shared" ref="J48:J82" si="41">(H48*I48)+H48</f>
        <v>9897092.0160000008</v>
      </c>
      <c r="K48" s="52">
        <v>19</v>
      </c>
      <c r="L48" s="52">
        <v>21</v>
      </c>
      <c r="M48" s="52">
        <v>15</v>
      </c>
      <c r="N48" s="52">
        <v>15</v>
      </c>
      <c r="O48" s="53">
        <v>267797013</v>
      </c>
      <c r="P48" s="53">
        <v>284955633</v>
      </c>
      <c r="Q48" s="59">
        <f t="shared" si="32"/>
        <v>552752646</v>
      </c>
      <c r="R48" s="53">
        <f t="shared" si="33"/>
        <v>253835176.21536696</v>
      </c>
      <c r="S48" s="53">
        <f t="shared" si="34"/>
        <v>268786068.09445208</v>
      </c>
      <c r="T48" s="61">
        <f t="shared" si="35"/>
        <v>-989055.09445208311</v>
      </c>
      <c r="U48" s="53">
        <f t="shared" si="36"/>
        <v>270099216.21536696</v>
      </c>
      <c r="V48" s="53">
        <f t="shared" si="37"/>
        <v>286008060.05045205</v>
      </c>
      <c r="W48" s="61">
        <f t="shared" si="38"/>
        <v>-1052427.0504520535</v>
      </c>
      <c r="Y48" s="230">
        <f t="shared" si="39"/>
        <v>-2041482.1449041367</v>
      </c>
    </row>
    <row r="49" spans="2:25" ht="12" x14ac:dyDescent="0.2">
      <c r="B49" s="229" t="s">
        <v>609</v>
      </c>
      <c r="C49" s="145">
        <v>2</v>
      </c>
      <c r="D49" s="145" t="s">
        <v>585</v>
      </c>
      <c r="E49" s="146">
        <v>5.4995579650317428E-2</v>
      </c>
      <c r="F49" s="141">
        <v>7219704</v>
      </c>
      <c r="G49" s="142">
        <v>0.03</v>
      </c>
      <c r="H49" s="147">
        <f t="shared" si="40"/>
        <v>7436295.1200000001</v>
      </c>
      <c r="I49" s="142">
        <v>0.12</v>
      </c>
      <c r="J49" s="147">
        <f t="shared" si="41"/>
        <v>8328650.5344000002</v>
      </c>
      <c r="K49" s="52">
        <v>23</v>
      </c>
      <c r="L49" s="52">
        <v>19</v>
      </c>
      <c r="M49" s="52">
        <v>21</v>
      </c>
      <c r="N49" s="52">
        <v>23</v>
      </c>
      <c r="O49" s="53">
        <v>314418111</v>
      </c>
      <c r="P49" s="53">
        <v>301061658</v>
      </c>
      <c r="Q49" s="59">
        <f t="shared" si="32"/>
        <v>615479769</v>
      </c>
      <c r="R49" s="53">
        <f t="shared" si="33"/>
        <v>298027894.20616829</v>
      </c>
      <c r="S49" s="53">
        <f t="shared" si="34"/>
        <v>315581737.17491162</v>
      </c>
      <c r="T49" s="61">
        <f t="shared" si="35"/>
        <v>-1163626.1749116182</v>
      </c>
      <c r="U49" s="53">
        <f t="shared" si="36"/>
        <v>285367696.13744551</v>
      </c>
      <c r="V49" s="53">
        <f t="shared" si="37"/>
        <v>302175853.43994105</v>
      </c>
      <c r="W49" s="61">
        <f t="shared" si="38"/>
        <v>-1114195.4399410486</v>
      </c>
      <c r="Y49" s="230">
        <f t="shared" si="39"/>
        <v>-2277821.6148526669</v>
      </c>
    </row>
    <row r="50" spans="2:25" ht="12" x14ac:dyDescent="0.2">
      <c r="B50" s="229" t="s">
        <v>610</v>
      </c>
      <c r="C50" s="145">
        <v>3</v>
      </c>
      <c r="D50" s="145" t="s">
        <v>585</v>
      </c>
      <c r="E50" s="146">
        <v>5.4961415025599036E-2</v>
      </c>
      <c r="F50" s="141">
        <v>7677833</v>
      </c>
      <c r="G50" s="142">
        <v>0.03</v>
      </c>
      <c r="H50" s="147">
        <f t="shared" si="40"/>
        <v>7908167.9900000002</v>
      </c>
      <c r="I50" s="142">
        <v>0.12</v>
      </c>
      <c r="J50" s="147">
        <f t="shared" si="41"/>
        <v>8857148.1488000005</v>
      </c>
      <c r="K50" s="52">
        <v>28</v>
      </c>
      <c r="L50" s="52">
        <v>28</v>
      </c>
      <c r="M50" s="52">
        <v>30</v>
      </c>
      <c r="N50" s="52">
        <v>30</v>
      </c>
      <c r="O50" s="53">
        <v>443010966</v>
      </c>
      <c r="P50" s="53">
        <v>443010966</v>
      </c>
      <c r="Q50" s="59">
        <f t="shared" si="32"/>
        <v>886021932</v>
      </c>
      <c r="R50" s="53">
        <f t="shared" si="33"/>
        <v>419930965.90101373</v>
      </c>
      <c r="S50" s="53">
        <f t="shared" si="34"/>
        <v>444664899.79258341</v>
      </c>
      <c r="T50" s="61">
        <f t="shared" si="35"/>
        <v>-1653933.792583406</v>
      </c>
      <c r="U50" s="53">
        <f t="shared" si="36"/>
        <v>419930965.90101373</v>
      </c>
      <c r="V50" s="53">
        <f t="shared" si="37"/>
        <v>444664899.79258341</v>
      </c>
      <c r="W50" s="61">
        <f t="shared" si="38"/>
        <v>-1653933.792583406</v>
      </c>
      <c r="Y50" s="230">
        <f t="shared" si="39"/>
        <v>-3307867.5851668119</v>
      </c>
    </row>
    <row r="51" spans="2:25" ht="12" x14ac:dyDescent="0.2">
      <c r="B51" s="229" t="s">
        <v>611</v>
      </c>
      <c r="C51" s="145">
        <v>2</v>
      </c>
      <c r="D51" s="145" t="s">
        <v>585</v>
      </c>
      <c r="E51" s="146">
        <v>5.5023875809850908E-2</v>
      </c>
      <c r="F51" s="141">
        <v>10862069</v>
      </c>
      <c r="G51" s="142">
        <v>0.03</v>
      </c>
      <c r="H51" s="147">
        <f t="shared" si="40"/>
        <v>11187931.07</v>
      </c>
      <c r="I51" s="142">
        <v>0.12</v>
      </c>
      <c r="J51" s="147">
        <f t="shared" si="41"/>
        <v>12530482.7984</v>
      </c>
      <c r="K51" s="52">
        <v>13</v>
      </c>
      <c r="L51" s="52">
        <v>14</v>
      </c>
      <c r="M51" s="52">
        <v>14</v>
      </c>
      <c r="N51" s="52">
        <v>0</v>
      </c>
      <c r="O51" s="53">
        <v>283500003</v>
      </c>
      <c r="P51" s="53">
        <v>147181036</v>
      </c>
      <c r="Q51" s="59">
        <f t="shared" si="32"/>
        <v>430681039</v>
      </c>
      <c r="R51" s="53">
        <f t="shared" si="33"/>
        <v>268714300.6904763</v>
      </c>
      <c r="S51" s="53">
        <f t="shared" si="34"/>
        <v>284541573.00114536</v>
      </c>
      <c r="T51" s="61">
        <f t="shared" si="35"/>
        <v>-1041570.0011453629</v>
      </c>
      <c r="U51" s="53">
        <f t="shared" si="36"/>
        <v>139504933.84523815</v>
      </c>
      <c r="V51" s="53">
        <f t="shared" si="37"/>
        <v>147721774.44872266</v>
      </c>
      <c r="W51" s="61">
        <f t="shared" si="38"/>
        <v>-540738.44872266054</v>
      </c>
      <c r="Y51" s="230">
        <f t="shared" si="39"/>
        <v>-1582308.4498680234</v>
      </c>
    </row>
    <row r="52" spans="2:25" ht="12" x14ac:dyDescent="0.2">
      <c r="B52" s="229" t="s">
        <v>612</v>
      </c>
      <c r="C52" s="145">
        <v>3</v>
      </c>
      <c r="D52" s="145" t="s">
        <v>585</v>
      </c>
      <c r="E52" s="146">
        <v>5.4978049105343318E-2</v>
      </c>
      <c r="F52" s="141">
        <v>6598030</v>
      </c>
      <c r="G52" s="142">
        <v>0.03</v>
      </c>
      <c r="H52" s="147">
        <f t="shared" si="40"/>
        <v>6795970.9000000004</v>
      </c>
      <c r="I52" s="142">
        <v>0.12</v>
      </c>
      <c r="J52" s="147">
        <f t="shared" si="41"/>
        <v>7611487.4080000008</v>
      </c>
      <c r="K52" s="52">
        <v>7</v>
      </c>
      <c r="L52" s="52">
        <v>0</v>
      </c>
      <c r="M52" s="52">
        <v>0</v>
      </c>
      <c r="N52" s="52">
        <v>0</v>
      </c>
      <c r="O52" s="53">
        <v>46186210</v>
      </c>
      <c r="P52" s="53">
        <v>0</v>
      </c>
      <c r="Q52" s="59">
        <f t="shared" si="32"/>
        <v>46186210</v>
      </c>
      <c r="R52" s="53">
        <f t="shared" si="33"/>
        <v>43779309</v>
      </c>
      <c r="S52" s="53">
        <f t="shared" si="34"/>
        <v>46357910.300099999</v>
      </c>
      <c r="T52" s="61">
        <f t="shared" si="35"/>
        <v>-171700.30009999871</v>
      </c>
      <c r="U52" s="53">
        <f t="shared" si="36"/>
        <v>0</v>
      </c>
      <c r="V52" s="53">
        <f t="shared" si="37"/>
        <v>0</v>
      </c>
      <c r="W52" s="53">
        <f t="shared" si="38"/>
        <v>0</v>
      </c>
      <c r="Y52" s="230">
        <f t="shared" si="39"/>
        <v>-171700.30009999871</v>
      </c>
    </row>
    <row r="53" spans="2:25" ht="12" x14ac:dyDescent="0.2">
      <c r="B53" s="229" t="s">
        <v>613</v>
      </c>
      <c r="C53" s="145">
        <v>3</v>
      </c>
      <c r="D53" s="145" t="s">
        <v>585</v>
      </c>
      <c r="E53" s="146">
        <v>5.4970976928106152E-2</v>
      </c>
      <c r="F53" s="141">
        <v>7903448</v>
      </c>
      <c r="G53" s="142">
        <v>0.03</v>
      </c>
      <c r="H53" s="147">
        <f t="shared" si="40"/>
        <v>8140551.4400000004</v>
      </c>
      <c r="I53" s="142">
        <v>0.12</v>
      </c>
      <c r="J53" s="147">
        <f t="shared" si="41"/>
        <v>9117417.6128000002</v>
      </c>
      <c r="K53" s="52">
        <v>8</v>
      </c>
      <c r="L53" s="52">
        <v>14</v>
      </c>
      <c r="M53" s="52">
        <v>16</v>
      </c>
      <c r="N53" s="52">
        <v>15</v>
      </c>
      <c r="O53" s="53">
        <v>182174477</v>
      </c>
      <c r="P53" s="53">
        <v>228014475</v>
      </c>
      <c r="Q53" s="59">
        <f t="shared" si="32"/>
        <v>410188952</v>
      </c>
      <c r="R53" s="53">
        <f t="shared" si="33"/>
        <v>172681979.86873603</v>
      </c>
      <c r="S53" s="53">
        <f t="shared" si="34"/>
        <v>182852948.48300457</v>
      </c>
      <c r="T53" s="61">
        <f t="shared" si="35"/>
        <v>-678471.48300457001</v>
      </c>
      <c r="U53" s="53">
        <f t="shared" si="36"/>
        <v>216133410.28957868</v>
      </c>
      <c r="V53" s="53">
        <f t="shared" si="37"/>
        <v>228863668.15563485</v>
      </c>
      <c r="W53" s="61">
        <f t="shared" si="38"/>
        <v>-849193.15563485026</v>
      </c>
      <c r="Y53" s="230">
        <f t="shared" si="39"/>
        <v>-1527664.6386394203</v>
      </c>
    </row>
    <row r="54" spans="2:25" ht="12" x14ac:dyDescent="0.2">
      <c r="B54" s="229" t="s">
        <v>614</v>
      </c>
      <c r="C54" s="145">
        <v>3</v>
      </c>
      <c r="D54" s="145" t="s">
        <v>585</v>
      </c>
      <c r="E54" s="146">
        <v>5.4968856317667569E-2</v>
      </c>
      <c r="F54" s="141">
        <v>12006897</v>
      </c>
      <c r="G54" s="142">
        <v>0.03</v>
      </c>
      <c r="H54" s="147">
        <f t="shared" si="40"/>
        <v>12367103.91</v>
      </c>
      <c r="I54" s="142">
        <v>0.12</v>
      </c>
      <c r="J54" s="147">
        <f t="shared" si="41"/>
        <v>13851156.3792</v>
      </c>
      <c r="K54" s="52">
        <v>65</v>
      </c>
      <c r="L54" s="52">
        <v>60</v>
      </c>
      <c r="M54" s="52">
        <v>30</v>
      </c>
      <c r="N54" s="52">
        <v>30</v>
      </c>
      <c r="O54" s="53">
        <v>1021786943</v>
      </c>
      <c r="P54" s="53">
        <v>988767982</v>
      </c>
      <c r="Q54" s="59">
        <f t="shared" si="32"/>
        <v>2010554925</v>
      </c>
      <c r="R54" s="53">
        <f t="shared" si="33"/>
        <v>968547020.96753085</v>
      </c>
      <c r="S54" s="53">
        <f t="shared" si="34"/>
        <v>1025594440.5025184</v>
      </c>
      <c r="T54" s="61">
        <f t="shared" si="35"/>
        <v>-3807497.5025184155</v>
      </c>
      <c r="U54" s="53">
        <f t="shared" si="36"/>
        <v>937248503.6679287</v>
      </c>
      <c r="V54" s="53">
        <f t="shared" si="37"/>
        <v>992452440.53396964</v>
      </c>
      <c r="W54" s="61">
        <f t="shared" si="38"/>
        <v>-3684458.5339696407</v>
      </c>
      <c r="Y54" s="230">
        <f t="shared" si="39"/>
        <v>-7491956.0364880562</v>
      </c>
    </row>
    <row r="55" spans="2:25" ht="12" x14ac:dyDescent="0.2">
      <c r="B55" s="229" t="s">
        <v>615</v>
      </c>
      <c r="C55" s="145">
        <v>3</v>
      </c>
      <c r="D55" s="145" t="s">
        <v>585</v>
      </c>
      <c r="E55" s="146">
        <v>7.8431360073049072E-2</v>
      </c>
      <c r="F55" s="141">
        <v>27093596.059113301</v>
      </c>
      <c r="G55" s="142">
        <v>0.03</v>
      </c>
      <c r="H55" s="147">
        <f t="shared" si="40"/>
        <v>27906403.940886699</v>
      </c>
      <c r="I55" s="142">
        <v>0.12</v>
      </c>
      <c r="J55" s="147">
        <f t="shared" si="41"/>
        <v>31255172.413793102</v>
      </c>
      <c r="K55" s="52">
        <v>12</v>
      </c>
      <c r="L55" s="52">
        <v>0</v>
      </c>
      <c r="M55" s="52">
        <v>0</v>
      </c>
      <c r="N55" s="52">
        <v>0</v>
      </c>
      <c r="O55" s="53">
        <v>329994084</v>
      </c>
      <c r="P55" s="53">
        <v>0</v>
      </c>
      <c r="Q55" s="59">
        <f t="shared" si="32"/>
        <v>329994084</v>
      </c>
      <c r="R55" s="53">
        <f t="shared" si="33"/>
        <v>305994517.79448199</v>
      </c>
      <c r="S55" s="53">
        <f t="shared" si="34"/>
        <v>324017594.89257699</v>
      </c>
      <c r="T55" s="61">
        <f t="shared" si="35"/>
        <v>5976489.1074230075</v>
      </c>
      <c r="U55" s="53">
        <f t="shared" si="36"/>
        <v>0</v>
      </c>
      <c r="V55" s="53">
        <f t="shared" si="37"/>
        <v>0</v>
      </c>
      <c r="W55" s="53">
        <f t="shared" si="38"/>
        <v>0</v>
      </c>
      <c r="Y55" s="230">
        <f t="shared" si="39"/>
        <v>5976489.1074230075</v>
      </c>
    </row>
    <row r="56" spans="2:25" ht="12" x14ac:dyDescent="0.2">
      <c r="B56" s="229" t="s">
        <v>616</v>
      </c>
      <c r="C56" s="145">
        <v>3</v>
      </c>
      <c r="D56" s="145" t="s">
        <v>585</v>
      </c>
      <c r="E56" s="146">
        <v>7.0855733562628975E-2</v>
      </c>
      <c r="F56" s="141">
        <v>8704000</v>
      </c>
      <c r="G56" s="142">
        <v>0.03</v>
      </c>
      <c r="H56" s="147">
        <f t="shared" si="40"/>
        <v>8965120</v>
      </c>
      <c r="I56" s="142">
        <v>0.12</v>
      </c>
      <c r="J56" s="147">
        <f t="shared" si="41"/>
        <v>10040934.4</v>
      </c>
      <c r="K56" s="52">
        <v>0</v>
      </c>
      <c r="L56" s="52">
        <v>0</v>
      </c>
      <c r="M56" s="52">
        <v>0</v>
      </c>
      <c r="N56" s="52">
        <v>0</v>
      </c>
      <c r="O56" s="53">
        <v>0</v>
      </c>
      <c r="P56" s="53">
        <v>0</v>
      </c>
      <c r="Q56" s="59">
        <f t="shared" si="32"/>
        <v>0</v>
      </c>
      <c r="R56" s="53">
        <f t="shared" si="33"/>
        <v>0</v>
      </c>
      <c r="S56" s="53">
        <f t="shared" si="34"/>
        <v>0</v>
      </c>
      <c r="T56" s="53">
        <f t="shared" si="35"/>
        <v>0</v>
      </c>
      <c r="U56" s="53">
        <f t="shared" si="36"/>
        <v>0</v>
      </c>
      <c r="V56" s="53">
        <f t="shared" si="37"/>
        <v>0</v>
      </c>
      <c r="W56" s="53">
        <f t="shared" si="38"/>
        <v>0</v>
      </c>
      <c r="Y56" s="231">
        <f t="shared" si="39"/>
        <v>0</v>
      </c>
    </row>
    <row r="57" spans="2:25" ht="12" x14ac:dyDescent="0.2">
      <c r="B57" s="229" t="s">
        <v>617</v>
      </c>
      <c r="C57" s="145">
        <v>3</v>
      </c>
      <c r="D57" s="145" t="s">
        <v>585</v>
      </c>
      <c r="E57" s="146">
        <v>5.500943088766741E-2</v>
      </c>
      <c r="F57" s="141">
        <v>8575200</v>
      </c>
      <c r="G57" s="142">
        <v>0.03</v>
      </c>
      <c r="H57" s="147">
        <f t="shared" si="40"/>
        <v>8832456</v>
      </c>
      <c r="I57" s="142">
        <v>0.12</v>
      </c>
      <c r="J57" s="147">
        <f t="shared" si="41"/>
        <v>9892350.7200000007</v>
      </c>
      <c r="K57" s="52">
        <v>21</v>
      </c>
      <c r="L57" s="52">
        <v>20</v>
      </c>
      <c r="M57" s="52">
        <v>0</v>
      </c>
      <c r="N57" s="52">
        <v>0</v>
      </c>
      <c r="O57" s="53">
        <v>176256000</v>
      </c>
      <c r="P57" s="53">
        <v>167552000</v>
      </c>
      <c r="Q57" s="59">
        <f t="shared" si="32"/>
        <v>343808000</v>
      </c>
      <c r="R57" s="53">
        <f t="shared" si="33"/>
        <v>167065805.13853902</v>
      </c>
      <c r="S57" s="53">
        <f t="shared" si="34"/>
        <v>176905981.06119895</v>
      </c>
      <c r="T57" s="61">
        <f t="shared" si="35"/>
        <v>-649981.06119894981</v>
      </c>
      <c r="U57" s="53">
        <f t="shared" si="36"/>
        <v>158815641.92182106</v>
      </c>
      <c r="V57" s="53">
        <f t="shared" si="37"/>
        <v>168169883.23101631</v>
      </c>
      <c r="W57" s="61">
        <f t="shared" si="38"/>
        <v>-617883.23101630807</v>
      </c>
      <c r="Y57" s="230">
        <f t="shared" si="39"/>
        <v>-1267864.2922152579</v>
      </c>
    </row>
    <row r="58" spans="2:25" ht="12" x14ac:dyDescent="0.2">
      <c r="B58" s="229" t="s">
        <v>618</v>
      </c>
      <c r="C58" s="145">
        <v>3</v>
      </c>
      <c r="D58" s="145" t="s">
        <v>585</v>
      </c>
      <c r="E58" s="146">
        <v>7.0805149465415607E-2</v>
      </c>
      <c r="F58" s="141">
        <v>9815000</v>
      </c>
      <c r="G58" s="142">
        <v>0.03</v>
      </c>
      <c r="H58" s="147">
        <f t="shared" si="40"/>
        <v>10109450</v>
      </c>
      <c r="I58" s="142">
        <v>0.12</v>
      </c>
      <c r="J58" s="147">
        <f t="shared" si="41"/>
        <v>11322584</v>
      </c>
      <c r="K58" s="52">
        <v>0</v>
      </c>
      <c r="L58" s="52">
        <v>0</v>
      </c>
      <c r="M58" s="52">
        <v>0</v>
      </c>
      <c r="N58" s="52">
        <v>0</v>
      </c>
      <c r="O58" s="53">
        <v>0</v>
      </c>
      <c r="P58" s="53">
        <v>0</v>
      </c>
      <c r="Q58" s="59">
        <f t="shared" si="32"/>
        <v>0</v>
      </c>
      <c r="R58" s="53">
        <f t="shared" si="33"/>
        <v>0</v>
      </c>
      <c r="S58" s="53">
        <f t="shared" si="34"/>
        <v>0</v>
      </c>
      <c r="T58" s="53">
        <f t="shared" si="35"/>
        <v>0</v>
      </c>
      <c r="U58" s="53">
        <f t="shared" si="36"/>
        <v>0</v>
      </c>
      <c r="V58" s="53">
        <f t="shared" si="37"/>
        <v>0</v>
      </c>
      <c r="W58" s="53">
        <f t="shared" si="38"/>
        <v>0</v>
      </c>
      <c r="Y58" s="231">
        <f t="shared" si="39"/>
        <v>0</v>
      </c>
    </row>
    <row r="59" spans="2:25" ht="12" x14ac:dyDescent="0.2">
      <c r="B59" s="229" t="s">
        <v>619</v>
      </c>
      <c r="C59" s="145">
        <v>3</v>
      </c>
      <c r="D59" s="145" t="s">
        <v>585</v>
      </c>
      <c r="E59" s="146">
        <v>5.5007636919048641E-2</v>
      </c>
      <c r="F59" s="141">
        <v>9670200</v>
      </c>
      <c r="G59" s="142">
        <v>0.03</v>
      </c>
      <c r="H59" s="147">
        <f t="shared" si="40"/>
        <v>9960306</v>
      </c>
      <c r="I59" s="142">
        <v>0.12</v>
      </c>
      <c r="J59" s="147">
        <f t="shared" si="41"/>
        <v>11155542.720000001</v>
      </c>
      <c r="K59" s="52">
        <v>25</v>
      </c>
      <c r="L59" s="52">
        <v>20</v>
      </c>
      <c r="M59" s="52">
        <v>22</v>
      </c>
      <c r="N59" s="52">
        <v>0</v>
      </c>
      <c r="O59" s="53">
        <v>417435650</v>
      </c>
      <c r="P59" s="53">
        <v>187515000</v>
      </c>
      <c r="Q59" s="59">
        <f t="shared" si="32"/>
        <v>604950650</v>
      </c>
      <c r="R59" s="53">
        <f t="shared" si="33"/>
        <v>395670737.72000581</v>
      </c>
      <c r="S59" s="53">
        <f t="shared" si="34"/>
        <v>418975744.17171413</v>
      </c>
      <c r="T59" s="61">
        <f t="shared" si="35"/>
        <v>-1540094.1717141271</v>
      </c>
      <c r="U59" s="53">
        <f t="shared" si="36"/>
        <v>177738049.88521436</v>
      </c>
      <c r="V59" s="53">
        <f t="shared" si="37"/>
        <v>188206821.02345347</v>
      </c>
      <c r="W59" s="61">
        <f t="shared" si="38"/>
        <v>-691821.02345347404</v>
      </c>
      <c r="Y59" s="230">
        <f t="shared" si="39"/>
        <v>-2231915.1951676011</v>
      </c>
    </row>
    <row r="60" spans="2:25" ht="12" x14ac:dyDescent="0.2">
      <c r="B60" s="229" t="s">
        <v>620</v>
      </c>
      <c r="C60" s="145">
        <v>4</v>
      </c>
      <c r="D60" s="145" t="s">
        <v>585</v>
      </c>
      <c r="E60" s="146">
        <v>5.4977239269404787E-2</v>
      </c>
      <c r="F60" s="141">
        <v>6390148</v>
      </c>
      <c r="G60" s="142">
        <v>0.03</v>
      </c>
      <c r="H60" s="147">
        <f t="shared" si="40"/>
        <v>6581852.4400000004</v>
      </c>
      <c r="I60" s="142">
        <v>0.12</v>
      </c>
      <c r="J60" s="147">
        <f t="shared" si="41"/>
        <v>7371674.7328000003</v>
      </c>
      <c r="K60" s="52">
        <v>0</v>
      </c>
      <c r="L60" s="52">
        <v>0</v>
      </c>
      <c r="M60" s="52">
        <v>0</v>
      </c>
      <c r="N60" s="52">
        <v>0</v>
      </c>
      <c r="O60" s="53">
        <v>0</v>
      </c>
      <c r="P60" s="53">
        <v>0</v>
      </c>
      <c r="Q60" s="59">
        <f t="shared" si="32"/>
        <v>0</v>
      </c>
      <c r="R60" s="53">
        <f t="shared" si="33"/>
        <v>0</v>
      </c>
      <c r="S60" s="53">
        <f t="shared" si="34"/>
        <v>0</v>
      </c>
      <c r="T60" s="53">
        <f t="shared" si="35"/>
        <v>0</v>
      </c>
      <c r="U60" s="53">
        <f t="shared" si="36"/>
        <v>0</v>
      </c>
      <c r="V60" s="53">
        <f t="shared" si="37"/>
        <v>0</v>
      </c>
      <c r="W60" s="53">
        <f t="shared" si="38"/>
        <v>0</v>
      </c>
      <c r="Y60" s="231">
        <f t="shared" si="39"/>
        <v>0</v>
      </c>
    </row>
    <row r="61" spans="2:25" ht="12" x14ac:dyDescent="0.2">
      <c r="B61" s="229" t="s">
        <v>621</v>
      </c>
      <c r="C61" s="145">
        <v>3</v>
      </c>
      <c r="D61" s="145" t="s">
        <v>585</v>
      </c>
      <c r="E61" s="146">
        <v>5.5003553852548404E-2</v>
      </c>
      <c r="F61" s="141">
        <v>8579310</v>
      </c>
      <c r="G61" s="142">
        <v>0.03</v>
      </c>
      <c r="H61" s="147">
        <f t="shared" si="40"/>
        <v>8836689.3000000007</v>
      </c>
      <c r="I61" s="142">
        <v>0.12</v>
      </c>
      <c r="J61" s="147">
        <f t="shared" si="41"/>
        <v>9897092.0160000008</v>
      </c>
      <c r="K61" s="52">
        <v>14</v>
      </c>
      <c r="L61" s="52">
        <v>17</v>
      </c>
      <c r="M61" s="52">
        <v>10</v>
      </c>
      <c r="N61" s="52">
        <v>10</v>
      </c>
      <c r="O61" s="53">
        <v>203452188</v>
      </c>
      <c r="P61" s="53">
        <v>221836434</v>
      </c>
      <c r="Q61" s="59">
        <f t="shared" si="32"/>
        <v>425288622</v>
      </c>
      <c r="R61" s="53">
        <f t="shared" si="33"/>
        <v>192845026.21536696</v>
      </c>
      <c r="S61" s="53">
        <f t="shared" si="34"/>
        <v>204203598.25945207</v>
      </c>
      <c r="T61" s="61">
        <f t="shared" si="35"/>
        <v>-751410.25945207477</v>
      </c>
      <c r="U61" s="53">
        <f t="shared" si="36"/>
        <v>210270793.10768348</v>
      </c>
      <c r="V61" s="53">
        <f t="shared" si="37"/>
        <v>222655742.82172602</v>
      </c>
      <c r="W61" s="61">
        <f t="shared" si="38"/>
        <v>-819308.82172602415</v>
      </c>
      <c r="Y61" s="230">
        <f t="shared" si="39"/>
        <v>-1570719.0811780989</v>
      </c>
    </row>
    <row r="62" spans="2:25" ht="12" x14ac:dyDescent="0.2">
      <c r="B62" s="229" t="s">
        <v>622</v>
      </c>
      <c r="C62" s="145">
        <v>3</v>
      </c>
      <c r="D62" s="145" t="s">
        <v>585</v>
      </c>
      <c r="E62" s="146">
        <v>5.4993272727272835E-2</v>
      </c>
      <c r="F62" s="141">
        <v>11604926</v>
      </c>
      <c r="G62" s="142">
        <v>0.03</v>
      </c>
      <c r="H62" s="147">
        <f t="shared" si="40"/>
        <v>11953073.779999999</v>
      </c>
      <c r="I62" s="142">
        <v>0.12</v>
      </c>
      <c r="J62" s="147">
        <f t="shared" si="41"/>
        <v>13387442.633599998</v>
      </c>
      <c r="K62" s="52">
        <v>13</v>
      </c>
      <c r="L62" s="52">
        <v>29</v>
      </c>
      <c r="M62" s="52">
        <v>16</v>
      </c>
      <c r="N62" s="52">
        <v>16</v>
      </c>
      <c r="O62" s="53">
        <v>329579902</v>
      </c>
      <c r="P62" s="53">
        <v>511777242</v>
      </c>
      <c r="Q62" s="59">
        <f t="shared" si="32"/>
        <v>841357144</v>
      </c>
      <c r="R62" s="53">
        <f t="shared" si="33"/>
        <v>312400003.41234398</v>
      </c>
      <c r="S62" s="53">
        <f t="shared" si="34"/>
        <v>330800363.61333102</v>
      </c>
      <c r="T62" s="61">
        <f t="shared" si="35"/>
        <v>-1220461.6133310199</v>
      </c>
      <c r="U62" s="53">
        <f t="shared" si="36"/>
        <v>485100005.11851603</v>
      </c>
      <c r="V62" s="53">
        <f t="shared" si="37"/>
        <v>513672395.41999662</v>
      </c>
      <c r="W62" s="61">
        <f t="shared" si="38"/>
        <v>-1895153.4199966192</v>
      </c>
      <c r="Y62" s="230">
        <f t="shared" si="39"/>
        <v>-3115615.0333276391</v>
      </c>
    </row>
    <row r="63" spans="2:25" ht="12" x14ac:dyDescent="0.2">
      <c r="B63" s="232" t="s">
        <v>595</v>
      </c>
      <c r="C63" s="145"/>
      <c r="D63" s="148"/>
      <c r="E63" s="144"/>
      <c r="F63" s="141"/>
      <c r="G63" s="145"/>
      <c r="H63" s="148"/>
      <c r="I63" s="145"/>
      <c r="J63" s="148"/>
      <c r="K63" s="66"/>
      <c r="L63" s="66"/>
      <c r="Y63" s="233"/>
    </row>
    <row r="64" spans="2:25" ht="12" x14ac:dyDescent="0.2">
      <c r="B64" s="229" t="s">
        <v>623</v>
      </c>
      <c r="C64" s="145">
        <v>3</v>
      </c>
      <c r="D64" s="145" t="s">
        <v>585</v>
      </c>
      <c r="E64" s="146">
        <v>5.4972124676684997E-2</v>
      </c>
      <c r="F64" s="141">
        <v>8016749</v>
      </c>
      <c r="G64" s="142">
        <v>0.03</v>
      </c>
      <c r="H64" s="147">
        <f t="shared" si="40"/>
        <v>8257251.4699999997</v>
      </c>
      <c r="I64" s="142">
        <v>0.12</v>
      </c>
      <c r="J64" s="147">
        <f t="shared" si="41"/>
        <v>9248121.646399999</v>
      </c>
      <c r="K64" s="52">
        <v>43</v>
      </c>
      <c r="L64" s="52">
        <v>40</v>
      </c>
      <c r="M64" s="52">
        <v>23</v>
      </c>
      <c r="N64" s="52">
        <v>21</v>
      </c>
      <c r="O64" s="53">
        <v>490877802</v>
      </c>
      <c r="P64" s="53">
        <v>450794057</v>
      </c>
      <c r="Q64" s="59">
        <f t="shared" ref="Q64:Q65" si="42">+O64+P64</f>
        <v>941671859</v>
      </c>
      <c r="R64" s="53">
        <f t="shared" ref="R64:R70" si="43">+(O64/(1+E64))</f>
        <v>465299310.30209756</v>
      </c>
      <c r="S64" s="53">
        <f t="shared" si="34"/>
        <v>492705439.67889106</v>
      </c>
      <c r="T64" s="61">
        <f t="shared" ref="T64:T70" si="44">+O64-S64</f>
        <v>-1827637.6788910627</v>
      </c>
      <c r="U64" s="53">
        <f t="shared" ref="U64:U70" si="45">+P64/(1+E64)</f>
        <v>427304235.30209756</v>
      </c>
      <c r="V64" s="53">
        <f t="shared" si="37"/>
        <v>452472454.7613911</v>
      </c>
      <c r="W64" s="61">
        <f t="shared" ref="W64:W70" si="46">+P64-V64</f>
        <v>-1678397.7613911033</v>
      </c>
      <c r="Y64" s="230">
        <f t="shared" ref="Y64:Y65" si="47">+T64+W64</f>
        <v>-3506035.440282166</v>
      </c>
    </row>
    <row r="65" spans="2:25" ht="12" x14ac:dyDescent="0.2">
      <c r="B65" s="229" t="s">
        <v>624</v>
      </c>
      <c r="C65" s="145">
        <v>3</v>
      </c>
      <c r="D65" s="145" t="s">
        <v>585</v>
      </c>
      <c r="E65" s="146">
        <v>5.4972124676684997E-2</v>
      </c>
      <c r="F65" s="141">
        <v>8016749</v>
      </c>
      <c r="G65" s="142">
        <v>0.03</v>
      </c>
      <c r="H65" s="147">
        <f t="shared" si="40"/>
        <v>8257251.4699999997</v>
      </c>
      <c r="I65" s="142">
        <v>0.12</v>
      </c>
      <c r="J65" s="147">
        <f t="shared" si="41"/>
        <v>9248121.646399999</v>
      </c>
      <c r="K65" s="52">
        <v>36</v>
      </c>
      <c r="L65" s="52">
        <v>35</v>
      </c>
      <c r="M65" s="52">
        <v>18</v>
      </c>
      <c r="N65" s="52">
        <v>18</v>
      </c>
      <c r="O65" s="53">
        <v>408474302</v>
      </c>
      <c r="P65" s="53">
        <v>400457553</v>
      </c>
      <c r="Q65" s="59">
        <f t="shared" si="42"/>
        <v>808931855</v>
      </c>
      <c r="R65" s="53">
        <f t="shared" si="43"/>
        <v>387189663.54223269</v>
      </c>
      <c r="S65" s="53">
        <f t="shared" si="34"/>
        <v>409995134.7248702</v>
      </c>
      <c r="T65" s="61">
        <f t="shared" si="44"/>
        <v>-1520832.7248702049</v>
      </c>
      <c r="U65" s="53">
        <f t="shared" si="45"/>
        <v>379590648.54223269</v>
      </c>
      <c r="V65" s="53">
        <f t="shared" si="37"/>
        <v>401948537.7413702</v>
      </c>
      <c r="W65" s="61">
        <f t="shared" si="46"/>
        <v>-1490984.7413702011</v>
      </c>
      <c r="Y65" s="230">
        <f t="shared" si="47"/>
        <v>-3011817.466240406</v>
      </c>
    </row>
    <row r="66" spans="2:25" ht="12" x14ac:dyDescent="0.2">
      <c r="B66" s="229" t="s">
        <v>625</v>
      </c>
      <c r="C66" s="145">
        <v>3</v>
      </c>
      <c r="D66" s="145" t="s">
        <v>585</v>
      </c>
      <c r="E66" s="146">
        <v>5.4972124676684997E-2</v>
      </c>
      <c r="F66" s="141">
        <v>8016749</v>
      </c>
      <c r="G66" s="142">
        <v>0.03</v>
      </c>
      <c r="H66" s="147">
        <f t="shared" si="40"/>
        <v>8257251.4699999997</v>
      </c>
      <c r="I66" s="142">
        <v>0.12</v>
      </c>
      <c r="J66" s="147">
        <f t="shared" si="41"/>
        <v>9248121.646399999</v>
      </c>
      <c r="K66" s="52">
        <v>26</v>
      </c>
      <c r="L66" s="52">
        <v>26</v>
      </c>
      <c r="M66" s="52">
        <v>15</v>
      </c>
      <c r="N66" s="52">
        <v>13</v>
      </c>
      <c r="O66" s="53">
        <v>306471637</v>
      </c>
      <c r="P66" s="53">
        <v>290438139</v>
      </c>
      <c r="Q66" s="59">
        <f t="shared" ref="Q66:Q70" si="48">+O66+P66</f>
        <v>596909776</v>
      </c>
      <c r="R66" s="53">
        <f t="shared" si="43"/>
        <v>290502118.33220112</v>
      </c>
      <c r="S66" s="53">
        <f t="shared" si="34"/>
        <v>307612693.10196775</v>
      </c>
      <c r="T66" s="61">
        <f t="shared" si="44"/>
        <v>-1141056.101967752</v>
      </c>
      <c r="U66" s="53">
        <f t="shared" si="45"/>
        <v>275304088.33220112</v>
      </c>
      <c r="V66" s="53">
        <f t="shared" si="37"/>
        <v>291519499.13496774</v>
      </c>
      <c r="W66" s="61">
        <f t="shared" si="46"/>
        <v>-1081360.1349677444</v>
      </c>
      <c r="Y66" s="230">
        <f t="shared" ref="Y66:Y70" si="49">+T66+W66</f>
        <v>-2222416.2369354963</v>
      </c>
    </row>
    <row r="67" spans="2:25" ht="12" x14ac:dyDescent="0.2">
      <c r="B67" s="229" t="s">
        <v>626</v>
      </c>
      <c r="C67" s="145">
        <v>3</v>
      </c>
      <c r="D67" s="145" t="s">
        <v>585</v>
      </c>
      <c r="E67" s="146">
        <v>5.4985576772227818E-2</v>
      </c>
      <c r="F67" s="141">
        <v>7901478</v>
      </c>
      <c r="G67" s="142">
        <v>0.03</v>
      </c>
      <c r="H67" s="147">
        <f t="shared" si="40"/>
        <v>8138522.3399999999</v>
      </c>
      <c r="I67" s="142">
        <v>0.12</v>
      </c>
      <c r="J67" s="147">
        <f t="shared" si="41"/>
        <v>9115145.0208000001</v>
      </c>
      <c r="K67" s="52">
        <v>7</v>
      </c>
      <c r="L67" s="52">
        <v>0</v>
      </c>
      <c r="M67" s="52">
        <v>0</v>
      </c>
      <c r="N67" s="52">
        <v>0</v>
      </c>
      <c r="O67" s="53">
        <v>55310346</v>
      </c>
      <c r="P67" s="53">
        <v>0</v>
      </c>
      <c r="Q67" s="59">
        <f t="shared" si="48"/>
        <v>55310346</v>
      </c>
      <c r="R67" s="53">
        <f t="shared" si="43"/>
        <v>52427585</v>
      </c>
      <c r="S67" s="53">
        <f t="shared" si="34"/>
        <v>55515569.756499998</v>
      </c>
      <c r="T67" s="61">
        <f t="shared" si="44"/>
        <v>-205223.75649999827</v>
      </c>
      <c r="U67" s="53">
        <f t="shared" si="45"/>
        <v>0</v>
      </c>
      <c r="V67" s="53">
        <f t="shared" si="37"/>
        <v>0</v>
      </c>
      <c r="W67" s="53">
        <f t="shared" si="46"/>
        <v>0</v>
      </c>
      <c r="Y67" s="230">
        <f t="shared" si="49"/>
        <v>-205223.75649999827</v>
      </c>
    </row>
    <row r="68" spans="2:25" ht="12" x14ac:dyDescent="0.2">
      <c r="B68" s="229" t="s">
        <v>627</v>
      </c>
      <c r="C68" s="145">
        <v>3</v>
      </c>
      <c r="D68" s="145" t="s">
        <v>585</v>
      </c>
      <c r="E68" s="146">
        <v>5.4950516685690287E-2</v>
      </c>
      <c r="F68" s="141">
        <v>8303448</v>
      </c>
      <c r="G68" s="142">
        <v>0.03</v>
      </c>
      <c r="H68" s="147">
        <f t="shared" si="40"/>
        <v>8552551.4399999995</v>
      </c>
      <c r="I68" s="142">
        <v>0.12</v>
      </c>
      <c r="J68" s="147">
        <f t="shared" si="41"/>
        <v>9578857.6128000002</v>
      </c>
      <c r="K68" s="52">
        <v>24</v>
      </c>
      <c r="L68" s="52">
        <v>24</v>
      </c>
      <c r="M68" s="52">
        <v>13</v>
      </c>
      <c r="N68" s="52">
        <v>13</v>
      </c>
      <c r="O68" s="53">
        <v>270638612</v>
      </c>
      <c r="P68" s="53">
        <v>270638612</v>
      </c>
      <c r="Q68" s="59">
        <f t="shared" si="48"/>
        <v>541277224</v>
      </c>
      <c r="R68" s="53">
        <f t="shared" si="43"/>
        <v>256541522.77232686</v>
      </c>
      <c r="S68" s="53">
        <f t="shared" si="34"/>
        <v>271651818.46361691</v>
      </c>
      <c r="T68" s="61">
        <f t="shared" si="44"/>
        <v>-1013206.4636169076</v>
      </c>
      <c r="U68" s="53">
        <f t="shared" si="45"/>
        <v>256541522.77232686</v>
      </c>
      <c r="V68" s="53">
        <f t="shared" si="37"/>
        <v>271651818.46361691</v>
      </c>
      <c r="W68" s="61">
        <f t="shared" si="46"/>
        <v>-1013206.4636169076</v>
      </c>
      <c r="Y68" s="230">
        <f t="shared" si="49"/>
        <v>-2026412.9272338152</v>
      </c>
    </row>
    <row r="69" spans="2:25" ht="12" x14ac:dyDescent="0.2">
      <c r="B69" s="229" t="s">
        <v>628</v>
      </c>
      <c r="C69" s="145">
        <v>3</v>
      </c>
      <c r="D69" s="145" t="s">
        <v>585</v>
      </c>
      <c r="E69" s="146">
        <v>5.4943767855393899E-2</v>
      </c>
      <c r="F69" s="141">
        <v>8304434</v>
      </c>
      <c r="G69" s="142">
        <v>0.03</v>
      </c>
      <c r="H69" s="147">
        <f t="shared" si="40"/>
        <v>8553567.0199999996</v>
      </c>
      <c r="I69" s="142">
        <v>0.12</v>
      </c>
      <c r="J69" s="147">
        <f t="shared" si="41"/>
        <v>9579995.0624000002</v>
      </c>
      <c r="K69" s="52">
        <v>17</v>
      </c>
      <c r="L69" s="52">
        <v>20</v>
      </c>
      <c r="M69" s="52">
        <v>11</v>
      </c>
      <c r="N69" s="52">
        <v>11</v>
      </c>
      <c r="O69" s="53">
        <v>198593511</v>
      </c>
      <c r="P69" s="53">
        <v>223506813</v>
      </c>
      <c r="Q69" s="59">
        <f t="shared" si="48"/>
        <v>422100324</v>
      </c>
      <c r="R69" s="53">
        <f t="shared" si="43"/>
        <v>188250328.64426774</v>
      </c>
      <c r="S69" s="53">
        <f t="shared" si="34"/>
        <v>199338273.0014151</v>
      </c>
      <c r="T69" s="61">
        <f t="shared" si="44"/>
        <v>-744762.00141510367</v>
      </c>
      <c r="U69" s="53">
        <f t="shared" si="45"/>
        <v>211866091.64426774</v>
      </c>
      <c r="V69" s="53">
        <f t="shared" si="37"/>
        <v>224345004.4421151</v>
      </c>
      <c r="W69" s="61">
        <f t="shared" si="46"/>
        <v>-838191.44211509824</v>
      </c>
      <c r="Y69" s="230">
        <f t="shared" si="49"/>
        <v>-1582953.4435302019</v>
      </c>
    </row>
    <row r="70" spans="2:25" ht="12" x14ac:dyDescent="0.2">
      <c r="B70" s="229" t="s">
        <v>629</v>
      </c>
      <c r="C70" s="145">
        <v>10</v>
      </c>
      <c r="D70" s="145" t="s">
        <v>585</v>
      </c>
      <c r="E70" s="146">
        <v>5.4945076923076819E-2</v>
      </c>
      <c r="F70" s="141">
        <v>13714286</v>
      </c>
      <c r="G70" s="142">
        <v>0.03</v>
      </c>
      <c r="H70" s="147">
        <f t="shared" si="40"/>
        <v>14125714.58</v>
      </c>
      <c r="I70" s="142">
        <v>0.12</v>
      </c>
      <c r="J70" s="147">
        <f t="shared" si="41"/>
        <v>15820800.329600001</v>
      </c>
      <c r="K70" s="52">
        <v>4</v>
      </c>
      <c r="L70" s="52">
        <v>4</v>
      </c>
      <c r="M70" s="52">
        <v>0</v>
      </c>
      <c r="N70" s="52">
        <v>4</v>
      </c>
      <c r="O70" s="53">
        <v>49371358</v>
      </c>
      <c r="P70" s="53">
        <v>96685577</v>
      </c>
      <c r="Q70" s="59">
        <f t="shared" si="48"/>
        <v>146056935</v>
      </c>
      <c r="R70" s="53">
        <f t="shared" si="43"/>
        <v>46799932.129168086</v>
      </c>
      <c r="S70" s="53">
        <f t="shared" si="34"/>
        <v>49556448.131576084</v>
      </c>
      <c r="T70" s="61">
        <f t="shared" si="44"/>
        <v>-185090.1315760836</v>
      </c>
      <c r="U70" s="53">
        <f t="shared" si="45"/>
        <v>91649867.955211088</v>
      </c>
      <c r="V70" s="53">
        <f t="shared" si="37"/>
        <v>97048045.177773014</v>
      </c>
      <c r="W70" s="61">
        <f t="shared" si="46"/>
        <v>-362468.17777301371</v>
      </c>
      <c r="Y70" s="230">
        <f t="shared" si="49"/>
        <v>-547558.30934909731</v>
      </c>
    </row>
    <row r="71" spans="2:25" ht="12" x14ac:dyDescent="0.2">
      <c r="B71" s="232" t="s">
        <v>597</v>
      </c>
      <c r="C71" s="145"/>
      <c r="D71" s="148"/>
      <c r="E71" s="146"/>
      <c r="F71" s="141"/>
      <c r="G71" s="145"/>
      <c r="H71" s="148"/>
      <c r="I71" s="145"/>
      <c r="J71" s="148"/>
      <c r="K71" s="62"/>
      <c r="L71" s="63"/>
      <c r="M71" s="63"/>
      <c r="N71" s="63"/>
      <c r="O71" s="63"/>
      <c r="P71" s="58"/>
      <c r="Q71" s="58"/>
      <c r="Y71" s="233"/>
    </row>
    <row r="72" spans="2:25" ht="12" x14ac:dyDescent="0.2">
      <c r="B72" s="229" t="s">
        <v>630</v>
      </c>
      <c r="C72" s="145">
        <v>2</v>
      </c>
      <c r="D72" s="145" t="s">
        <v>585</v>
      </c>
      <c r="E72" s="146">
        <v>5.5072522149518965E-2</v>
      </c>
      <c r="F72" s="141">
        <v>4662069</v>
      </c>
      <c r="G72" s="142">
        <v>0.03</v>
      </c>
      <c r="H72" s="147">
        <f t="shared" si="40"/>
        <v>4801931.07</v>
      </c>
      <c r="I72" s="142">
        <v>0.12</v>
      </c>
      <c r="J72" s="147">
        <f t="shared" si="41"/>
        <v>5378162.7984000007</v>
      </c>
      <c r="K72" s="52">
        <v>28</v>
      </c>
      <c r="L72" s="52">
        <v>24</v>
      </c>
      <c r="M72" s="52">
        <v>25</v>
      </c>
      <c r="N72" s="52">
        <v>25</v>
      </c>
      <c r="O72" s="53">
        <v>247089657</v>
      </c>
      <c r="P72" s="53">
        <v>228441381</v>
      </c>
      <c r="Q72" s="59">
        <f t="shared" ref="Q72:Q80" si="50">+O72+P72</f>
        <v>475531038</v>
      </c>
      <c r="R72" s="53">
        <f t="shared" ref="R72:R80" si="51">+(O72/(1+E72))</f>
        <v>234192107</v>
      </c>
      <c r="S72" s="53">
        <f t="shared" si="34"/>
        <v>247986022.10229999</v>
      </c>
      <c r="T72" s="61">
        <f t="shared" ref="T72:T80" si="52">+O72-S72</f>
        <v>-896365.10229998827</v>
      </c>
      <c r="U72" s="53">
        <f t="shared" ref="U72:U80" si="53">+P72/(1+E72)</f>
        <v>216517231</v>
      </c>
      <c r="V72" s="53">
        <f t="shared" si="37"/>
        <v>229270095.9059</v>
      </c>
      <c r="W72" s="61">
        <f t="shared" ref="W72:W80" si="54">+P72-V72</f>
        <v>-828714.90590000153</v>
      </c>
      <c r="Y72" s="230">
        <f t="shared" ref="Y72:Y80" si="55">+T72+W72</f>
        <v>-1725080.0081999898</v>
      </c>
    </row>
    <row r="73" spans="2:25" ht="12" x14ac:dyDescent="0.2">
      <c r="B73" s="229" t="s">
        <v>631</v>
      </c>
      <c r="C73" s="145">
        <v>3</v>
      </c>
      <c r="D73" s="145" t="s">
        <v>585</v>
      </c>
      <c r="E73" s="146">
        <v>5.4946541822628925E-2</v>
      </c>
      <c r="F73" s="141">
        <v>7679803</v>
      </c>
      <c r="G73" s="142">
        <v>0.03</v>
      </c>
      <c r="H73" s="147">
        <f t="shared" si="40"/>
        <v>7910197.0899999999</v>
      </c>
      <c r="I73" s="142">
        <v>0.12</v>
      </c>
      <c r="J73" s="147">
        <f t="shared" si="41"/>
        <v>8859420.7408000007</v>
      </c>
      <c r="K73" s="52">
        <v>23</v>
      </c>
      <c r="L73" s="52">
        <v>24</v>
      </c>
      <c r="M73" s="52">
        <v>25</v>
      </c>
      <c r="N73" s="52">
        <v>25</v>
      </c>
      <c r="O73" s="53">
        <v>361718724</v>
      </c>
      <c r="P73" s="53">
        <v>370550497</v>
      </c>
      <c r="Q73" s="59">
        <f t="shared" si="50"/>
        <v>732269221</v>
      </c>
      <c r="R73" s="53">
        <f t="shared" si="51"/>
        <v>342878723.85937142</v>
      </c>
      <c r="S73" s="53">
        <f t="shared" si="34"/>
        <v>363074280.69468838</v>
      </c>
      <c r="T73" s="61">
        <f t="shared" si="52"/>
        <v>-1355556.6946883798</v>
      </c>
      <c r="U73" s="53">
        <f t="shared" si="53"/>
        <v>351250496.88280952</v>
      </c>
      <c r="V73" s="53">
        <f t="shared" si="37"/>
        <v>371939151.149207</v>
      </c>
      <c r="W73" s="61">
        <f t="shared" si="54"/>
        <v>-1388654.149206996</v>
      </c>
      <c r="Y73" s="230">
        <f t="shared" si="55"/>
        <v>-2744210.8438953757</v>
      </c>
    </row>
    <row r="74" spans="2:25" ht="12" x14ac:dyDescent="0.2">
      <c r="B74" s="229" t="s">
        <v>632</v>
      </c>
      <c r="C74" s="145">
        <v>2</v>
      </c>
      <c r="D74" s="145" t="s">
        <v>585</v>
      </c>
      <c r="E74" s="146">
        <v>8.9995131554995833E-2</v>
      </c>
      <c r="F74" s="141">
        <v>6622660</v>
      </c>
      <c r="G74" s="142">
        <v>0.03</v>
      </c>
      <c r="H74" s="147">
        <f t="shared" si="40"/>
        <v>6821339.7999999998</v>
      </c>
      <c r="I74" s="142">
        <v>0.12</v>
      </c>
      <c r="J74" s="147">
        <f t="shared" si="41"/>
        <v>7639900.5759999994</v>
      </c>
      <c r="K74" s="52">
        <v>26</v>
      </c>
      <c r="L74" s="52">
        <v>25</v>
      </c>
      <c r="M74" s="52">
        <v>25</v>
      </c>
      <c r="N74" s="52">
        <v>25</v>
      </c>
      <c r="O74" s="53">
        <v>332788665</v>
      </c>
      <c r="P74" s="53">
        <v>325172606</v>
      </c>
      <c r="Q74" s="59">
        <f t="shared" si="50"/>
        <v>657961271</v>
      </c>
      <c r="R74" s="53">
        <f t="shared" si="51"/>
        <v>305312065.5</v>
      </c>
      <c r="S74" s="53">
        <f t="shared" si="34"/>
        <v>323294946.15794998</v>
      </c>
      <c r="T74" s="61">
        <f t="shared" si="52"/>
        <v>9493718.8420500159</v>
      </c>
      <c r="U74" s="53">
        <f t="shared" si="53"/>
        <v>298324824.19999999</v>
      </c>
      <c r="V74" s="53">
        <f t="shared" si="37"/>
        <v>315896156.34537995</v>
      </c>
      <c r="W74" s="61">
        <f t="shared" si="54"/>
        <v>9276449.6546200514</v>
      </c>
      <c r="Y74" s="230">
        <f t="shared" si="55"/>
        <v>18770168.496670067</v>
      </c>
    </row>
    <row r="75" spans="2:25" ht="12" x14ac:dyDescent="0.2">
      <c r="B75" s="229" t="s">
        <v>633</v>
      </c>
      <c r="C75" s="145">
        <v>2</v>
      </c>
      <c r="D75" s="145" t="s">
        <v>585</v>
      </c>
      <c r="E75" s="146">
        <v>5.5062200052162336E-2</v>
      </c>
      <c r="F75" s="141">
        <v>5266995</v>
      </c>
      <c r="G75" s="142">
        <v>0.03</v>
      </c>
      <c r="H75" s="147">
        <f t="shared" si="40"/>
        <v>5425004.8499999996</v>
      </c>
      <c r="I75" s="142">
        <v>0.12</v>
      </c>
      <c r="J75" s="147">
        <f t="shared" si="41"/>
        <v>6076005.432</v>
      </c>
      <c r="K75" s="52">
        <v>21</v>
      </c>
      <c r="L75" s="52">
        <v>20</v>
      </c>
      <c r="M75" s="52">
        <v>20</v>
      </c>
      <c r="N75" s="52">
        <v>20</v>
      </c>
      <c r="O75" s="53">
        <v>215946795</v>
      </c>
      <c r="P75" s="53">
        <v>210679800</v>
      </c>
      <c r="Q75" s="59">
        <f t="shared" si="50"/>
        <v>426626595</v>
      </c>
      <c r="R75" s="53">
        <f t="shared" si="51"/>
        <v>204676837.99999997</v>
      </c>
      <c r="S75" s="53">
        <f t="shared" si="34"/>
        <v>216732303.75819996</v>
      </c>
      <c r="T75" s="61">
        <f t="shared" si="52"/>
        <v>-785508.75819995999</v>
      </c>
      <c r="U75" s="53">
        <f t="shared" si="53"/>
        <v>199684719.99999997</v>
      </c>
      <c r="V75" s="53">
        <f t="shared" si="37"/>
        <v>211446150.00799996</v>
      </c>
      <c r="W75" s="61">
        <f t="shared" si="54"/>
        <v>-766350.00799995661</v>
      </c>
      <c r="Y75" s="230">
        <f t="shared" si="55"/>
        <v>-1551858.7661999166</v>
      </c>
    </row>
    <row r="76" spans="2:25" ht="12" x14ac:dyDescent="0.2">
      <c r="B76" s="229" t="s">
        <v>634</v>
      </c>
      <c r="C76" s="145">
        <v>2</v>
      </c>
      <c r="D76" s="145" t="s">
        <v>585</v>
      </c>
      <c r="E76" s="146">
        <v>5.4966954524471756E-2</v>
      </c>
      <c r="F76" s="141">
        <v>6277833</v>
      </c>
      <c r="G76" s="142">
        <v>0.03</v>
      </c>
      <c r="H76" s="147">
        <f t="shared" si="40"/>
        <v>6466167.9900000002</v>
      </c>
      <c r="I76" s="142">
        <v>0.12</v>
      </c>
      <c r="J76" s="147">
        <f t="shared" si="41"/>
        <v>7242108.1488000005</v>
      </c>
      <c r="K76" s="52">
        <v>16</v>
      </c>
      <c r="L76" s="52">
        <v>16</v>
      </c>
      <c r="M76" s="52">
        <v>17</v>
      </c>
      <c r="N76" s="52">
        <v>19</v>
      </c>
      <c r="O76" s="53">
        <v>207168489</v>
      </c>
      <c r="P76" s="53">
        <v>219724155</v>
      </c>
      <c r="Q76" s="59">
        <f t="shared" si="50"/>
        <v>426892644</v>
      </c>
      <c r="R76" s="53">
        <f t="shared" si="51"/>
        <v>196374386.99999997</v>
      </c>
      <c r="S76" s="53">
        <f t="shared" si="34"/>
        <v>207940838.39429995</v>
      </c>
      <c r="T76" s="61">
        <f t="shared" si="52"/>
        <v>-772349.39429995418</v>
      </c>
      <c r="U76" s="53">
        <f t="shared" si="53"/>
        <v>208275864.99999997</v>
      </c>
      <c r="V76" s="53">
        <f t="shared" si="37"/>
        <v>220543313.44849995</v>
      </c>
      <c r="W76" s="61">
        <f t="shared" si="54"/>
        <v>-819158.44849994779</v>
      </c>
      <c r="Y76" s="230">
        <f t="shared" si="55"/>
        <v>-1591507.842799902</v>
      </c>
    </row>
    <row r="77" spans="2:25" ht="12" x14ac:dyDescent="0.2">
      <c r="B77" s="229" t="s">
        <v>635</v>
      </c>
      <c r="C77" s="145">
        <v>4</v>
      </c>
      <c r="D77" s="145" t="s">
        <v>585</v>
      </c>
      <c r="E77" s="146">
        <v>6.1538511988164846E-2</v>
      </c>
      <c r="F77" s="141">
        <v>6798030</v>
      </c>
      <c r="G77" s="142">
        <v>0.03</v>
      </c>
      <c r="H77" s="147">
        <f t="shared" si="40"/>
        <v>7001970.9000000004</v>
      </c>
      <c r="I77" s="142">
        <v>0.12</v>
      </c>
      <c r="J77" s="147">
        <f t="shared" si="41"/>
        <v>7842207.4080000008</v>
      </c>
      <c r="K77" s="52">
        <v>17</v>
      </c>
      <c r="L77" s="52">
        <v>31</v>
      </c>
      <c r="M77" s="52">
        <v>15</v>
      </c>
      <c r="N77" s="52">
        <v>0</v>
      </c>
      <c r="O77" s="53">
        <v>211418736</v>
      </c>
      <c r="P77" s="53">
        <v>204620706</v>
      </c>
      <c r="Q77" s="59">
        <f t="shared" si="50"/>
        <v>416039442</v>
      </c>
      <c r="R77" s="53">
        <f t="shared" si="51"/>
        <v>199162567.92608681</v>
      </c>
      <c r="S77" s="53">
        <f t="shared" si="34"/>
        <v>210893243.17693332</v>
      </c>
      <c r="T77" s="61">
        <f t="shared" si="52"/>
        <v>525492.82306668162</v>
      </c>
      <c r="U77" s="53">
        <f t="shared" si="53"/>
        <v>192758626.92608681</v>
      </c>
      <c r="V77" s="53">
        <f t="shared" si="37"/>
        <v>204112110.05203331</v>
      </c>
      <c r="W77" s="61">
        <f t="shared" si="54"/>
        <v>508595.94796669483</v>
      </c>
      <c r="Y77" s="230">
        <f t="shared" si="55"/>
        <v>1034088.7710333765</v>
      </c>
    </row>
    <row r="78" spans="2:25" ht="12" x14ac:dyDescent="0.2">
      <c r="B78" s="229" t="s">
        <v>636</v>
      </c>
      <c r="C78" s="145">
        <v>3</v>
      </c>
      <c r="D78" s="145" t="s">
        <v>585</v>
      </c>
      <c r="E78" s="146">
        <v>4.504738456237467E-2</v>
      </c>
      <c r="F78" s="141">
        <v>8273892</v>
      </c>
      <c r="G78" s="142">
        <v>0.03</v>
      </c>
      <c r="H78" s="147">
        <f t="shared" si="40"/>
        <v>8522108.7599999998</v>
      </c>
      <c r="I78" s="142">
        <v>0.12</v>
      </c>
      <c r="J78" s="147">
        <f t="shared" si="41"/>
        <v>9544761.8112000003</v>
      </c>
      <c r="K78" s="52">
        <v>50</v>
      </c>
      <c r="L78" s="52">
        <v>49</v>
      </c>
      <c r="M78" s="52">
        <v>25</v>
      </c>
      <c r="N78" s="52">
        <v>25</v>
      </c>
      <c r="O78" s="53">
        <v>601925655</v>
      </c>
      <c r="P78" s="53">
        <v>593651763</v>
      </c>
      <c r="Q78" s="59">
        <f t="shared" si="50"/>
        <v>1195577418</v>
      </c>
      <c r="R78" s="53">
        <f t="shared" si="51"/>
        <v>575979294.23273289</v>
      </c>
      <c r="S78" s="53">
        <f t="shared" si="34"/>
        <v>609904474.66304088</v>
      </c>
      <c r="T78" s="61">
        <f t="shared" si="52"/>
        <v>-7978819.6630408764</v>
      </c>
      <c r="U78" s="53">
        <f t="shared" si="53"/>
        <v>568062053.23273289</v>
      </c>
      <c r="V78" s="53">
        <f t="shared" si="37"/>
        <v>601520908.16814089</v>
      </c>
      <c r="W78" s="61">
        <f t="shared" si="54"/>
        <v>-7869145.1681408882</v>
      </c>
      <c r="Y78" s="230">
        <f t="shared" si="55"/>
        <v>-15847964.831181765</v>
      </c>
    </row>
    <row r="79" spans="2:25" ht="12" x14ac:dyDescent="0.2">
      <c r="B79" s="229" t="s">
        <v>637</v>
      </c>
      <c r="C79" s="145">
        <v>4</v>
      </c>
      <c r="D79" s="145" t="s">
        <v>585</v>
      </c>
      <c r="E79" s="146">
        <v>5.4946541822628925E-2</v>
      </c>
      <c r="F79" s="141">
        <v>7679803</v>
      </c>
      <c r="G79" s="142">
        <v>0.03</v>
      </c>
      <c r="H79" s="147">
        <f t="shared" si="40"/>
        <v>7910197.0899999999</v>
      </c>
      <c r="I79" s="142">
        <v>0.12</v>
      </c>
      <c r="J79" s="147">
        <f t="shared" si="41"/>
        <v>8859420.7408000007</v>
      </c>
      <c r="K79" s="52">
        <v>16</v>
      </c>
      <c r="L79" s="52">
        <v>10</v>
      </c>
      <c r="M79" s="52">
        <v>10</v>
      </c>
      <c r="N79" s="52">
        <v>13</v>
      </c>
      <c r="O79" s="53">
        <v>169723658</v>
      </c>
      <c r="P79" s="53">
        <v>150140159</v>
      </c>
      <c r="Q79" s="59">
        <f t="shared" si="50"/>
        <v>319863817</v>
      </c>
      <c r="R79" s="53">
        <f t="shared" si="51"/>
        <v>160883657.39060938</v>
      </c>
      <c r="S79" s="53">
        <f t="shared" si="34"/>
        <v>170359704.81091627</v>
      </c>
      <c r="T79" s="61">
        <f t="shared" si="52"/>
        <v>-636046.81091627479</v>
      </c>
      <c r="U79" s="53">
        <f t="shared" si="53"/>
        <v>142320158.46092367</v>
      </c>
      <c r="V79" s="53">
        <f t="shared" si="37"/>
        <v>150702815.79427207</v>
      </c>
      <c r="W79" s="61">
        <f t="shared" si="54"/>
        <v>-562656.79427206516</v>
      </c>
      <c r="Y79" s="230">
        <f t="shared" si="55"/>
        <v>-1198703.6051883399</v>
      </c>
    </row>
    <row r="80" spans="2:25" ht="12" x14ac:dyDescent="0.2">
      <c r="B80" s="229" t="s">
        <v>638</v>
      </c>
      <c r="C80" s="145">
        <v>3</v>
      </c>
      <c r="D80" s="145" t="s">
        <v>585</v>
      </c>
      <c r="E80" s="146">
        <v>0</v>
      </c>
      <c r="F80" s="141">
        <v>7281773</v>
      </c>
      <c r="G80" s="142">
        <v>0.03</v>
      </c>
      <c r="H80" s="147">
        <f t="shared" si="40"/>
        <v>7500226.1900000004</v>
      </c>
      <c r="I80" s="142">
        <v>0.12</v>
      </c>
      <c r="J80" s="147">
        <f t="shared" si="41"/>
        <v>8400253.3328000009</v>
      </c>
      <c r="K80" s="52">
        <v>30</v>
      </c>
      <c r="L80" s="52">
        <v>13</v>
      </c>
      <c r="M80" s="52">
        <v>0</v>
      </c>
      <c r="N80" s="52">
        <v>16</v>
      </c>
      <c r="O80" s="53">
        <v>217360925</v>
      </c>
      <c r="P80" s="53">
        <v>208986887</v>
      </c>
      <c r="Q80" s="59">
        <f t="shared" si="50"/>
        <v>426347812</v>
      </c>
      <c r="R80" s="53">
        <f t="shared" si="51"/>
        <v>217360925</v>
      </c>
      <c r="S80" s="53">
        <f t="shared" si="34"/>
        <v>230163483.48249999</v>
      </c>
      <c r="T80" s="61">
        <f t="shared" si="52"/>
        <v>-12802558.482499987</v>
      </c>
      <c r="U80" s="53">
        <f t="shared" si="53"/>
        <v>208986887</v>
      </c>
      <c r="V80" s="53">
        <f t="shared" si="37"/>
        <v>221296214.64429998</v>
      </c>
      <c r="W80" s="61">
        <f t="shared" si="54"/>
        <v>-12309327.644299984</v>
      </c>
      <c r="Y80" s="230">
        <f t="shared" si="55"/>
        <v>-25111886.126799971</v>
      </c>
    </row>
    <row r="81" spans="2:25" ht="12" x14ac:dyDescent="0.2">
      <c r="B81" s="232" t="s">
        <v>604</v>
      </c>
      <c r="C81" s="145"/>
      <c r="D81" s="148"/>
      <c r="E81" s="146"/>
      <c r="F81" s="141"/>
      <c r="G81" s="149"/>
      <c r="H81" s="143"/>
      <c r="I81" s="145"/>
      <c r="J81" s="148"/>
      <c r="K81" s="66"/>
      <c r="P81" s="57"/>
      <c r="Y81" s="233"/>
    </row>
    <row r="82" spans="2:25" ht="12.75" thickBot="1" x14ac:dyDescent="0.25">
      <c r="B82" s="234" t="s">
        <v>639</v>
      </c>
      <c r="C82" s="235">
        <v>3</v>
      </c>
      <c r="D82" s="235" t="s">
        <v>585</v>
      </c>
      <c r="E82" s="236">
        <v>5.4976303838637941E-2</v>
      </c>
      <c r="F82" s="151">
        <v>7675862</v>
      </c>
      <c r="G82" s="237">
        <v>0.03</v>
      </c>
      <c r="H82" s="238">
        <f t="shared" si="40"/>
        <v>7906137.8600000003</v>
      </c>
      <c r="I82" s="237">
        <v>0.12</v>
      </c>
      <c r="J82" s="238">
        <f t="shared" si="41"/>
        <v>8854874.4032000005</v>
      </c>
      <c r="K82" s="239">
        <v>27</v>
      </c>
      <c r="L82" s="239">
        <v>26</v>
      </c>
      <c r="M82" s="239">
        <v>0</v>
      </c>
      <c r="N82" s="239">
        <v>22</v>
      </c>
      <c r="O82" s="139">
        <v>172706896</v>
      </c>
      <c r="P82" s="139">
        <v>313942758</v>
      </c>
      <c r="Q82" s="240">
        <f t="shared" ref="Q82" si="56">+O82+P82</f>
        <v>486649654</v>
      </c>
      <c r="R82" s="139">
        <f>+(O82/(1+E82))</f>
        <v>163706895.94788858</v>
      </c>
      <c r="S82" s="139">
        <f t="shared" si="34"/>
        <v>173349232.11921921</v>
      </c>
      <c r="T82" s="140">
        <f>+O82-S82</f>
        <v>-642336.11921921372</v>
      </c>
      <c r="U82" s="139">
        <f>+P82/(1+E82)</f>
        <v>297582757.88535488</v>
      </c>
      <c r="V82" s="139">
        <f t="shared" si="37"/>
        <v>315110382.32480228</v>
      </c>
      <c r="W82" s="140">
        <f>+P82-V82</f>
        <v>-1167624.3248022795</v>
      </c>
      <c r="Y82" s="241">
        <f t="shared" ref="Y82" si="57">+T82+W82</f>
        <v>-1809960.4440214932</v>
      </c>
    </row>
    <row r="83" spans="2:25" ht="21" customHeight="1" x14ac:dyDescent="0.25">
      <c r="B83" s="153" t="s">
        <v>733</v>
      </c>
      <c r="C83" s="155" t="s">
        <v>729</v>
      </c>
      <c r="D83" s="155" t="s">
        <v>729</v>
      </c>
      <c r="E83" s="155" t="s">
        <v>729</v>
      </c>
      <c r="F83" s="157">
        <f>SUM(F47:F82)</f>
        <v>286787062.05911326</v>
      </c>
      <c r="G83" s="155" t="s">
        <v>729</v>
      </c>
      <c r="H83" s="155" t="s">
        <v>729</v>
      </c>
      <c r="I83" s="155" t="s">
        <v>729</v>
      </c>
      <c r="J83" s="155" t="s">
        <v>729</v>
      </c>
      <c r="K83" s="155" t="s">
        <v>729</v>
      </c>
      <c r="L83" s="155" t="s">
        <v>729</v>
      </c>
      <c r="M83" s="155" t="s">
        <v>729</v>
      </c>
      <c r="N83" s="155" t="s">
        <v>729</v>
      </c>
      <c r="O83" s="159">
        <f>SUM(O47:O82)</f>
        <v>8833562520</v>
      </c>
      <c r="P83" s="159">
        <f t="shared" ref="P83:Y83" si="58">SUM(P47:P82)</f>
        <v>8312907815</v>
      </c>
      <c r="Q83" s="159">
        <f t="shared" si="58"/>
        <v>17146470335</v>
      </c>
      <c r="R83" s="159">
        <f t="shared" si="58"/>
        <v>8363219798.5834723</v>
      </c>
      <c r="S83" s="159">
        <f t="shared" si="58"/>
        <v>8855813444.7200413</v>
      </c>
      <c r="T83" s="159">
        <f t="shared" si="58"/>
        <v>-22250924.720038995</v>
      </c>
      <c r="U83" s="159">
        <f t="shared" si="58"/>
        <v>7877058826.6005096</v>
      </c>
      <c r="V83" s="159">
        <f t="shared" si="58"/>
        <v>8341017591.4872818</v>
      </c>
      <c r="W83" s="159">
        <f t="shared" si="58"/>
        <v>-28109776.487280831</v>
      </c>
      <c r="X83" s="159">
        <f t="shared" si="58"/>
        <v>0</v>
      </c>
      <c r="Y83" s="164">
        <f t="shared" si="58"/>
        <v>-50360701.207319826</v>
      </c>
    </row>
    <row r="84" spans="2:25" ht="22.5" customHeight="1" thickBot="1" x14ac:dyDescent="0.3">
      <c r="B84" s="242" t="s">
        <v>728</v>
      </c>
      <c r="C84" s="243"/>
      <c r="D84" s="243"/>
      <c r="E84" s="243"/>
      <c r="F84" s="244">
        <f>(SUMPRODUCT(F47:F82,E47:E82))/F83</f>
        <v>5.8072217978697049E-2</v>
      </c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4">
        <f>(SUMPRODUCT(Q47:Q82,E47:E82))/Q83</f>
        <v>5.5966814865928936E-2</v>
      </c>
      <c r="R84" s="243"/>
      <c r="S84" s="243"/>
      <c r="T84" s="243"/>
      <c r="U84" s="243"/>
      <c r="V84" s="243"/>
      <c r="W84" s="243"/>
      <c r="X84" s="243"/>
      <c r="Y84" s="245"/>
    </row>
    <row r="85" spans="2:25" ht="23.25" customHeight="1" x14ac:dyDescent="0.25">
      <c r="B85" s="153" t="s">
        <v>734</v>
      </c>
      <c r="C85" s="155" t="s">
        <v>729</v>
      </c>
      <c r="D85" s="155" t="s">
        <v>729</v>
      </c>
      <c r="E85" s="155" t="s">
        <v>729</v>
      </c>
      <c r="F85" s="157">
        <f>F83+F43</f>
        <v>460573563.05911326</v>
      </c>
      <c r="G85" s="155" t="s">
        <v>729</v>
      </c>
      <c r="H85" s="155" t="s">
        <v>729</v>
      </c>
      <c r="I85" s="155" t="s">
        <v>729</v>
      </c>
      <c r="J85" s="155" t="s">
        <v>729</v>
      </c>
      <c r="K85" s="155" t="s">
        <v>729</v>
      </c>
      <c r="L85" s="155" t="s">
        <v>729</v>
      </c>
      <c r="M85" s="155" t="s">
        <v>729</v>
      </c>
      <c r="N85" s="155" t="s">
        <v>729</v>
      </c>
      <c r="O85" s="159">
        <f>O83+O43</f>
        <v>49754986238</v>
      </c>
      <c r="P85" s="159">
        <f t="shared" ref="P85:Y85" si="59">P83+P43</f>
        <v>50626210137</v>
      </c>
      <c r="Q85" s="159">
        <f t="shared" si="59"/>
        <v>100381196375</v>
      </c>
      <c r="R85" s="159">
        <f t="shared" si="59"/>
        <v>46877988984.470207</v>
      </c>
      <c r="S85" s="159">
        <f t="shared" si="59"/>
        <v>49639102535.65551</v>
      </c>
      <c r="T85" s="159">
        <f t="shared" si="59"/>
        <v>115883702.34449558</v>
      </c>
      <c r="U85" s="159">
        <f t="shared" si="59"/>
        <v>47693391069.833252</v>
      </c>
      <c r="V85" s="159">
        <f t="shared" si="59"/>
        <v>50502531803.84642</v>
      </c>
      <c r="W85" s="159">
        <f t="shared" si="59"/>
        <v>123678333.15356983</v>
      </c>
      <c r="X85" s="159">
        <f t="shared" si="59"/>
        <v>0</v>
      </c>
      <c r="Y85" s="164">
        <f t="shared" si="59"/>
        <v>239562035.49806544</v>
      </c>
    </row>
    <row r="86" spans="2:25" ht="16.5" thickBot="1" x14ac:dyDescent="0.3">
      <c r="B86" s="154" t="s">
        <v>735</v>
      </c>
      <c r="C86" s="150"/>
      <c r="D86" s="150"/>
      <c r="E86" s="150"/>
      <c r="F86" s="158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8">
        <f>((Q83*Q84)+(Q43*Q44))/(Q83+Q43)</f>
        <v>6.186545905008109E-2</v>
      </c>
      <c r="R86" s="150"/>
      <c r="S86" s="150"/>
      <c r="T86" s="150"/>
      <c r="U86" s="150"/>
      <c r="V86" s="150"/>
      <c r="W86" s="150"/>
      <c r="X86" s="150"/>
      <c r="Y86" s="152"/>
    </row>
    <row r="87" spans="2:25" ht="12" x14ac:dyDescent="0.2">
      <c r="K87" s="68"/>
      <c r="L87" s="63"/>
      <c r="M87" s="63"/>
      <c r="N87" s="63"/>
      <c r="O87" s="63"/>
      <c r="P87" s="58"/>
      <c r="Q87" s="58"/>
    </row>
    <row r="88" spans="2:25" ht="12" x14ac:dyDescent="0.2">
      <c r="K88" s="62"/>
      <c r="L88" s="63"/>
      <c r="M88" s="63"/>
      <c r="N88" s="63"/>
      <c r="O88" s="63"/>
      <c r="P88" s="58"/>
      <c r="Q88" s="58"/>
    </row>
    <row r="89" spans="2:25" ht="12" x14ac:dyDescent="0.2">
      <c r="K89" s="62"/>
      <c r="L89" s="63"/>
      <c r="M89" s="63"/>
      <c r="N89" s="63"/>
      <c r="O89" s="63"/>
      <c r="P89" s="58"/>
      <c r="Q89" s="58"/>
    </row>
    <row r="90" spans="2:25" ht="12" x14ac:dyDescent="0.2">
      <c r="K90" s="62"/>
      <c r="L90" s="63"/>
      <c r="M90" s="63"/>
      <c r="N90" s="63"/>
      <c r="O90" s="63"/>
      <c r="P90" s="58"/>
      <c r="Q90" s="58"/>
    </row>
    <row r="91" spans="2:25" ht="12" x14ac:dyDescent="0.2">
      <c r="K91" s="62"/>
      <c r="L91" s="63"/>
      <c r="M91" s="63"/>
      <c r="N91" s="63"/>
      <c r="O91" s="63"/>
      <c r="P91" s="58"/>
      <c r="Q91" s="58"/>
    </row>
    <row r="92" spans="2:25" ht="12" x14ac:dyDescent="0.2">
      <c r="K92" s="62"/>
      <c r="L92" s="63"/>
      <c r="M92" s="63"/>
      <c r="N92" s="63"/>
      <c r="O92" s="63"/>
      <c r="P92" s="58"/>
      <c r="Q92" s="58"/>
    </row>
    <row r="93" spans="2:25" ht="12" x14ac:dyDescent="0.2">
      <c r="K93" s="62"/>
      <c r="L93" s="63"/>
      <c r="M93" s="63"/>
      <c r="N93" s="63"/>
      <c r="O93" s="63"/>
      <c r="P93" s="58"/>
      <c r="Q93" s="58"/>
    </row>
    <row r="94" spans="2:25" ht="12" x14ac:dyDescent="0.2">
      <c r="K94" s="62"/>
      <c r="L94" s="63"/>
      <c r="M94" s="63"/>
      <c r="N94" s="63"/>
      <c r="O94" s="63"/>
      <c r="P94" s="58"/>
      <c r="Q94" s="58"/>
    </row>
    <row r="95" spans="2:25" ht="12" x14ac:dyDescent="0.2">
      <c r="K95" s="67"/>
      <c r="L95" s="64"/>
      <c r="M95" s="64"/>
      <c r="N95" s="64"/>
      <c r="O95" s="64"/>
      <c r="P95" s="65"/>
      <c r="Q95" s="65"/>
    </row>
  </sheetData>
  <mergeCells count="8">
    <mergeCell ref="K9:L9"/>
    <mergeCell ref="M9:N9"/>
    <mergeCell ref="R10:T10"/>
    <mergeCell ref="U10:W10"/>
    <mergeCell ref="B3:Y3"/>
    <mergeCell ref="B4:Y4"/>
    <mergeCell ref="K8:Q8"/>
    <mergeCell ref="R8:Y8"/>
  </mergeCells>
  <hyperlinks>
    <hyperlink ref="B1" location="Contenido!A1" display="Volver al menú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workbookViewId="0"/>
  </sheetViews>
  <sheetFormatPr baseColWidth="10" defaultRowHeight="12.75" x14ac:dyDescent="0.2"/>
  <cols>
    <col min="1" max="1" width="11.42578125" style="34"/>
    <col min="2" max="2" width="58.42578125" style="34" bestFit="1" customWidth="1"/>
    <col min="3" max="3" width="12.7109375" style="34" customWidth="1"/>
    <col min="4" max="4" width="11.42578125" style="34"/>
    <col min="5" max="5" width="10.42578125" style="34" bestFit="1" customWidth="1"/>
    <col min="6" max="16384" width="11.42578125" style="34"/>
  </cols>
  <sheetData>
    <row r="1" spans="1:6" ht="15" x14ac:dyDescent="0.25">
      <c r="A1" s="264" t="s">
        <v>737</v>
      </c>
      <c r="B1" s="33"/>
      <c r="F1" s="35"/>
    </row>
    <row r="2" spans="1:6" x14ac:dyDescent="0.2">
      <c r="A2" s="33"/>
      <c r="B2" s="33"/>
      <c r="E2" s="36"/>
      <c r="F2" s="37"/>
    </row>
    <row r="3" spans="1:6" x14ac:dyDescent="0.2">
      <c r="A3" s="33"/>
      <c r="B3" s="33"/>
      <c r="F3" s="35"/>
    </row>
    <row r="4" spans="1:6" ht="26.25" x14ac:dyDescent="0.4">
      <c r="A4" s="33"/>
      <c r="B4" s="282" t="s">
        <v>725</v>
      </c>
      <c r="C4" s="282"/>
      <c r="D4" s="282"/>
      <c r="E4" s="282"/>
    </row>
    <row r="5" spans="1:6" ht="18.75" x14ac:dyDescent="0.3">
      <c r="A5" s="33"/>
      <c r="B5" s="283" t="s">
        <v>726</v>
      </c>
      <c r="C5" s="283"/>
      <c r="D5" s="283"/>
      <c r="E5" s="283"/>
    </row>
    <row r="6" spans="1:6" x14ac:dyDescent="0.2">
      <c r="A6" s="33"/>
      <c r="B6" s="38"/>
    </row>
    <row r="7" spans="1:6" x14ac:dyDescent="0.2">
      <c r="A7" s="33"/>
      <c r="B7" s="38"/>
    </row>
    <row r="8" spans="1:6" x14ac:dyDescent="0.2">
      <c r="A8" s="33"/>
      <c r="B8" s="38"/>
    </row>
    <row r="9" spans="1:6" ht="13.5" thickBot="1" x14ac:dyDescent="0.25">
      <c r="A9" s="33"/>
      <c r="B9" s="38"/>
    </row>
    <row r="10" spans="1:6" ht="13.5" thickBot="1" x14ac:dyDescent="0.25">
      <c r="B10" s="133" t="s">
        <v>640</v>
      </c>
      <c r="C10" s="133" t="s">
        <v>641</v>
      </c>
      <c r="D10" s="133" t="s">
        <v>50</v>
      </c>
      <c r="E10" s="133" t="s">
        <v>642</v>
      </c>
    </row>
    <row r="11" spans="1:6" ht="17.100000000000001" customHeight="1" x14ac:dyDescent="0.2">
      <c r="B11" s="39" t="s">
        <v>643</v>
      </c>
      <c r="C11" s="40">
        <v>250000</v>
      </c>
      <c r="D11" s="41">
        <v>255000</v>
      </c>
      <c r="E11" s="42">
        <f>((D11/C11)-1)</f>
        <v>2.0000000000000018E-2</v>
      </c>
    </row>
    <row r="12" spans="1:6" ht="17.100000000000001" customHeight="1" x14ac:dyDescent="0.2">
      <c r="B12" s="43" t="s">
        <v>644</v>
      </c>
      <c r="C12" s="44">
        <v>100000</v>
      </c>
      <c r="D12" s="45">
        <v>110000</v>
      </c>
      <c r="E12" s="46">
        <f t="shared" ref="E12:E27" si="0">((D12/C12)-1)</f>
        <v>0.10000000000000009</v>
      </c>
    </row>
    <row r="13" spans="1:6" ht="17.100000000000001" customHeight="1" x14ac:dyDescent="0.2">
      <c r="B13" s="43" t="s">
        <v>645</v>
      </c>
      <c r="C13" s="44">
        <v>22000</v>
      </c>
      <c r="D13" s="45">
        <v>22000</v>
      </c>
      <c r="E13" s="46">
        <f t="shared" si="0"/>
        <v>0</v>
      </c>
    </row>
    <row r="14" spans="1:6" ht="17.100000000000001" customHeight="1" x14ac:dyDescent="0.2">
      <c r="B14" s="43" t="s">
        <v>646</v>
      </c>
      <c r="C14" s="44">
        <v>38000</v>
      </c>
      <c r="D14" s="45">
        <v>38000</v>
      </c>
      <c r="E14" s="46">
        <f t="shared" si="0"/>
        <v>0</v>
      </c>
    </row>
    <row r="15" spans="1:6" ht="17.100000000000001" customHeight="1" x14ac:dyDescent="0.2">
      <c r="B15" s="43" t="s">
        <v>647</v>
      </c>
      <c r="C15" s="44">
        <v>44000</v>
      </c>
      <c r="D15" s="45">
        <v>44000</v>
      </c>
      <c r="E15" s="46">
        <f t="shared" si="0"/>
        <v>0</v>
      </c>
    </row>
    <row r="16" spans="1:6" ht="17.100000000000001" customHeight="1" x14ac:dyDescent="0.2">
      <c r="B16" s="43" t="s">
        <v>648</v>
      </c>
      <c r="C16" s="44">
        <v>21000</v>
      </c>
      <c r="D16" s="45">
        <v>21000</v>
      </c>
      <c r="E16" s="46">
        <f t="shared" si="0"/>
        <v>0</v>
      </c>
    </row>
    <row r="17" spans="2:5" ht="17.100000000000001" customHeight="1" x14ac:dyDescent="0.2">
      <c r="B17" s="43" t="s">
        <v>649</v>
      </c>
      <c r="C17" s="44">
        <v>3200</v>
      </c>
      <c r="D17" s="45">
        <v>3000</v>
      </c>
      <c r="E17" s="46">
        <f t="shared" si="0"/>
        <v>-6.25E-2</v>
      </c>
    </row>
    <row r="18" spans="2:5" ht="17.100000000000001" customHeight="1" x14ac:dyDescent="0.2">
      <c r="B18" s="43" t="s">
        <v>650</v>
      </c>
      <c r="C18" s="44">
        <v>580000</v>
      </c>
      <c r="D18" s="45">
        <v>600000</v>
      </c>
      <c r="E18" s="46">
        <f t="shared" si="0"/>
        <v>3.4482758620689724E-2</v>
      </c>
    </row>
    <row r="19" spans="2:5" ht="17.100000000000001" customHeight="1" x14ac:dyDescent="0.2">
      <c r="B19" s="43" t="s">
        <v>651</v>
      </c>
      <c r="C19" s="44">
        <v>21000</v>
      </c>
      <c r="D19" s="45">
        <v>22000</v>
      </c>
      <c r="E19" s="46">
        <f t="shared" si="0"/>
        <v>4.7619047619047672E-2</v>
      </c>
    </row>
    <row r="20" spans="2:5" ht="17.100000000000001" customHeight="1" x14ac:dyDescent="0.2">
      <c r="B20" s="43" t="s">
        <v>652</v>
      </c>
      <c r="C20" s="44">
        <v>4000</v>
      </c>
      <c r="D20" s="45">
        <v>4000</v>
      </c>
      <c r="E20" s="46">
        <f t="shared" si="0"/>
        <v>0</v>
      </c>
    </row>
    <row r="21" spans="2:5" ht="17.100000000000001" customHeight="1" x14ac:dyDescent="0.2">
      <c r="B21" s="43" t="s">
        <v>653</v>
      </c>
      <c r="C21" s="44">
        <v>7000</v>
      </c>
      <c r="D21" s="45">
        <v>7000</v>
      </c>
      <c r="E21" s="46">
        <f t="shared" si="0"/>
        <v>0</v>
      </c>
    </row>
    <row r="22" spans="2:5" ht="17.100000000000001" customHeight="1" x14ac:dyDescent="0.2">
      <c r="B22" s="43" t="s">
        <v>654</v>
      </c>
      <c r="C22" s="44">
        <v>8000</v>
      </c>
      <c r="D22" s="45">
        <v>8000</v>
      </c>
      <c r="E22" s="46">
        <f t="shared" si="0"/>
        <v>0</v>
      </c>
    </row>
    <row r="23" spans="2:5" ht="17.100000000000001" customHeight="1" x14ac:dyDescent="0.2">
      <c r="B23" s="43" t="s">
        <v>655</v>
      </c>
      <c r="C23" s="44">
        <v>44000</v>
      </c>
      <c r="D23" s="45">
        <v>50000</v>
      </c>
      <c r="E23" s="46">
        <f t="shared" si="0"/>
        <v>0.13636363636363646</v>
      </c>
    </row>
    <row r="24" spans="2:5" ht="17.100000000000001" customHeight="1" x14ac:dyDescent="0.2">
      <c r="B24" s="43" t="s">
        <v>656</v>
      </c>
      <c r="C24" s="44">
        <v>40000</v>
      </c>
      <c r="D24" s="45">
        <v>50000</v>
      </c>
      <c r="E24" s="46">
        <f t="shared" si="0"/>
        <v>0.25</v>
      </c>
    </row>
    <row r="25" spans="2:5" ht="17.100000000000001" customHeight="1" x14ac:dyDescent="0.2">
      <c r="B25" s="43" t="s">
        <v>657</v>
      </c>
      <c r="C25" s="44">
        <v>95000</v>
      </c>
      <c r="D25" s="45">
        <v>95000</v>
      </c>
      <c r="E25" s="46">
        <f t="shared" si="0"/>
        <v>0</v>
      </c>
    </row>
    <row r="26" spans="2:5" ht="17.100000000000001" customHeight="1" x14ac:dyDescent="0.2">
      <c r="B26" s="43" t="s">
        <v>658</v>
      </c>
      <c r="C26" s="44">
        <v>237000</v>
      </c>
      <c r="D26" s="45">
        <v>237000</v>
      </c>
      <c r="E26" s="46">
        <f t="shared" si="0"/>
        <v>0</v>
      </c>
    </row>
    <row r="27" spans="2:5" ht="17.100000000000001" customHeight="1" thickBot="1" x14ac:dyDescent="0.25">
      <c r="B27" s="47" t="s">
        <v>659</v>
      </c>
      <c r="C27" s="48">
        <v>11000</v>
      </c>
      <c r="D27" s="49">
        <v>11000</v>
      </c>
      <c r="E27" s="50">
        <f t="shared" si="0"/>
        <v>0</v>
      </c>
    </row>
    <row r="28" spans="2:5" ht="15.75" x14ac:dyDescent="0.2">
      <c r="B28" s="51"/>
    </row>
  </sheetData>
  <mergeCells count="2">
    <mergeCell ref="B4:E4"/>
    <mergeCell ref="B5:E5"/>
  </mergeCells>
  <hyperlinks>
    <hyperlink ref="A1" location="Contenido!A1" display="Volver al menú"/>
  </hyperlinks>
  <pageMargins left="0.75" right="0.75" top="1" bottom="1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Contenido</vt:lpstr>
      <vt:lpstr>ValorDeLosProyectos2016</vt:lpstr>
      <vt:lpstr>PresupuestoAprobado2016</vt:lpstr>
      <vt:lpstr>RecursosInversiones2016</vt:lpstr>
      <vt:lpstr>ValoresDeMatricula2016</vt:lpstr>
      <vt:lpstr>OtrosConceptos</vt:lpstr>
      <vt:lpstr>ValoresDeMatricula2016!Área_de_impresión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Guarnizo Sánchez</dc:creator>
  <cp:lastModifiedBy>Jairo Humberto Cifuentes Madrid</cp:lastModifiedBy>
  <cp:lastPrinted>2015-12-09T19:40:46Z</cp:lastPrinted>
  <dcterms:created xsi:type="dcterms:W3CDTF">2015-11-22T13:47:05Z</dcterms:created>
  <dcterms:modified xsi:type="dcterms:W3CDTF">2015-12-11T01:00:27Z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