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ilia.ayala.m\Downloads\"/>
    </mc:Choice>
  </mc:AlternateContent>
  <xr:revisionPtr revIDLastSave="0" documentId="8_{5AE01C6F-B9F6-468B-A3AC-11C01ED5340A}" xr6:coauthVersionLast="36" xr6:coauthVersionMax="36" xr10:uidLastSave="{00000000-0000-0000-0000-000000000000}"/>
  <bookViews>
    <workbookView xWindow="0" yWindow="0" windowWidth="24720" windowHeight="11805" xr2:uid="{00000000-000D-0000-FFFF-FFFF00000000}"/>
  </bookViews>
  <sheets>
    <sheet name="ESPECIALIZACIÓN" sheetId="6" r:id="rId1"/>
    <sheet name="MAESTRÍA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7" l="1"/>
  <c r="G88" i="7"/>
  <c r="G19" i="6"/>
  <c r="G49" i="7"/>
  <c r="G19" i="7"/>
  <c r="G40" i="6"/>
  <c r="D39" i="6"/>
  <c r="G10" i="6" l="1"/>
  <c r="D13" i="6" l="1"/>
  <c r="D43" i="6"/>
  <c r="G10" i="7"/>
  <c r="I145" i="7"/>
  <c r="I88" i="7"/>
  <c r="I49" i="7"/>
  <c r="I19" i="7"/>
  <c r="C19" i="7"/>
  <c r="C20" i="7" s="1"/>
  <c r="C21" i="7" s="1"/>
  <c r="G40" i="7" l="1"/>
  <c r="D13" i="7"/>
  <c r="E14" i="7" s="1"/>
  <c r="C22" i="7"/>
  <c r="I20" i="7"/>
  <c r="I21" i="7" s="1"/>
  <c r="D43" i="7" l="1"/>
  <c r="G79" i="7"/>
  <c r="G21" i="7"/>
  <c r="H19" i="7"/>
  <c r="D19" i="7"/>
  <c r="G20" i="7"/>
  <c r="D20" i="7" s="1"/>
  <c r="E21" i="7" s="1"/>
  <c r="I22" i="7"/>
  <c r="G22" i="7"/>
  <c r="C23" i="7"/>
  <c r="E20" i="7"/>
  <c r="G136" i="7" l="1"/>
  <c r="D139" i="7" s="1"/>
  <c r="D82" i="7"/>
  <c r="D21" i="7"/>
  <c r="H21" i="7"/>
  <c r="C24" i="7"/>
  <c r="H20" i="7"/>
  <c r="I23" i="7"/>
  <c r="G23" i="7"/>
  <c r="E83" i="7" l="1"/>
  <c r="E22" i="7"/>
  <c r="D22" i="7"/>
  <c r="G24" i="7"/>
  <c r="K24" i="7" s="1"/>
  <c r="D10" i="7" s="1"/>
  <c r="E10" i="7" s="1"/>
  <c r="I24" i="7"/>
  <c r="C25" i="7"/>
  <c r="H22" i="7" l="1"/>
  <c r="E23" i="7"/>
  <c r="H23" i="7" s="1"/>
  <c r="D23" i="7"/>
  <c r="L24" i="7"/>
  <c r="I25" i="7"/>
  <c r="G25" i="7"/>
  <c r="C26" i="7"/>
  <c r="E24" i="7" l="1"/>
  <c r="H24" i="7" s="1"/>
  <c r="J24" i="7" s="1"/>
  <c r="D24" i="7"/>
  <c r="I26" i="7"/>
  <c r="G26" i="7"/>
  <c r="C27" i="7"/>
  <c r="D39" i="7" l="1"/>
  <c r="G41" i="7"/>
  <c r="K26" i="7"/>
  <c r="C49" i="7"/>
  <c r="D49" i="7" s="1"/>
  <c r="E25" i="7"/>
  <c r="E49" i="7" s="1"/>
  <c r="D25" i="7"/>
  <c r="I27" i="7"/>
  <c r="G27" i="7"/>
  <c r="C28" i="7"/>
  <c r="C50" i="7" l="1"/>
  <c r="G50" i="7" s="1"/>
  <c r="H49" i="7"/>
  <c r="E26" i="7"/>
  <c r="H25" i="7"/>
  <c r="D26" i="7"/>
  <c r="G28" i="7"/>
  <c r="I28" i="7"/>
  <c r="C29" i="7"/>
  <c r="I50" i="7" l="1"/>
  <c r="C51" i="7"/>
  <c r="G51" i="7" s="1"/>
  <c r="H26" i="7"/>
  <c r="E27" i="7"/>
  <c r="H27" i="7" s="1"/>
  <c r="D27" i="7"/>
  <c r="I29" i="7"/>
  <c r="G29" i="7"/>
  <c r="C30" i="7"/>
  <c r="I51" i="7" l="1"/>
  <c r="C52" i="7"/>
  <c r="G52" i="7" s="1"/>
  <c r="E28" i="7"/>
  <c r="H28" i="7" s="1"/>
  <c r="D28" i="7"/>
  <c r="I30" i="7"/>
  <c r="G30" i="7"/>
  <c r="C31" i="7"/>
  <c r="E31" i="7" s="1"/>
  <c r="I52" i="7" l="1"/>
  <c r="C53" i="7"/>
  <c r="G53" i="7" s="1"/>
  <c r="D29" i="7"/>
  <c r="E30" i="7" s="1"/>
  <c r="H30" i="7" s="1"/>
  <c r="E29" i="7"/>
  <c r="H29" i="7" s="1"/>
  <c r="I31" i="7"/>
  <c r="H31" i="7"/>
  <c r="G31" i="7"/>
  <c r="C32" i="7"/>
  <c r="E32" i="7" s="1"/>
  <c r="D31" i="7"/>
  <c r="D30" i="7" l="1"/>
  <c r="C54" i="7"/>
  <c r="I53" i="7"/>
  <c r="I54" i="7" s="1"/>
  <c r="G32" i="7"/>
  <c r="D32" i="7" s="1"/>
  <c r="I32" i="7"/>
  <c r="H32" i="7"/>
  <c r="C33" i="7"/>
  <c r="E33" i="7" s="1"/>
  <c r="E34" i="7" s="1"/>
  <c r="G54" i="7" l="1"/>
  <c r="C55" i="7"/>
  <c r="I55" i="7" s="1"/>
  <c r="I33" i="7"/>
  <c r="G33" i="7"/>
  <c r="H33" i="7"/>
  <c r="D33" i="7"/>
  <c r="C56" i="7" l="1"/>
  <c r="G55" i="7"/>
  <c r="I56" i="7"/>
  <c r="G56" i="7"/>
  <c r="C57" i="7"/>
  <c r="H34" i="7"/>
  <c r="I57" i="7" l="1"/>
  <c r="G57" i="7"/>
  <c r="C58" i="7"/>
  <c r="G34" i="7"/>
  <c r="G58" i="7" l="1"/>
  <c r="C59" i="7"/>
  <c r="I58" i="7"/>
  <c r="G59" i="7" l="1"/>
  <c r="I59" i="7"/>
  <c r="C60" i="7"/>
  <c r="G60" i="7" l="1"/>
  <c r="C61" i="7"/>
  <c r="I60" i="7"/>
  <c r="I61" i="7" l="1"/>
  <c r="G61" i="7"/>
  <c r="C62" i="7"/>
  <c r="G62" i="7" l="1"/>
  <c r="C63" i="7"/>
  <c r="I62" i="7"/>
  <c r="I63" i="7" l="1"/>
  <c r="G63" i="7"/>
  <c r="C64" i="7"/>
  <c r="G64" i="7" l="1"/>
  <c r="C65" i="7"/>
  <c r="I64" i="7"/>
  <c r="G65" i="7" l="1"/>
  <c r="I65" i="7"/>
  <c r="C66" i="7"/>
  <c r="G66" i="7" l="1"/>
  <c r="I66" i="7"/>
  <c r="C67" i="7"/>
  <c r="C19" i="6"/>
  <c r="C20" i="6" s="1"/>
  <c r="I49" i="6"/>
  <c r="G49" i="6"/>
  <c r="E44" i="6"/>
  <c r="I19" i="6"/>
  <c r="G67" i="7" l="1"/>
  <c r="I67" i="7"/>
  <c r="C68" i="7"/>
  <c r="C21" i="6"/>
  <c r="C22" i="6" s="1"/>
  <c r="C23" i="6" s="1"/>
  <c r="C24" i="6" s="1"/>
  <c r="C25" i="6" s="1"/>
  <c r="E14" i="6"/>
  <c r="D19" i="6"/>
  <c r="H19" i="6"/>
  <c r="G68" i="7" l="1"/>
  <c r="I68" i="7"/>
  <c r="C69" i="7"/>
  <c r="G22" i="6"/>
  <c r="G23" i="6"/>
  <c r="C26" i="6"/>
  <c r="G25" i="6"/>
  <c r="G24" i="6"/>
  <c r="G20" i="6"/>
  <c r="E20" i="6"/>
  <c r="I20" i="6"/>
  <c r="I21" i="6" s="1"/>
  <c r="I22" i="6" s="1"/>
  <c r="I23" i="6" s="1"/>
  <c r="I24" i="6" s="1"/>
  <c r="I25" i="6" s="1"/>
  <c r="I26" i="6" s="1"/>
  <c r="I69" i="7" l="1"/>
  <c r="G69" i="7"/>
  <c r="C70" i="7"/>
  <c r="D20" i="6"/>
  <c r="E21" i="6" s="1"/>
  <c r="C27" i="6"/>
  <c r="G26" i="6"/>
  <c r="H20" i="6"/>
  <c r="G21" i="6"/>
  <c r="K24" i="6" s="1"/>
  <c r="D10" i="6" s="1"/>
  <c r="E10" i="6" s="1"/>
  <c r="I70" i="7" l="1"/>
  <c r="G70" i="7"/>
  <c r="C71" i="7"/>
  <c r="L24" i="6"/>
  <c r="D21" i="6"/>
  <c r="E22" i="6" s="1"/>
  <c r="C28" i="6"/>
  <c r="G27" i="6"/>
  <c r="I27" i="6"/>
  <c r="H21" i="6"/>
  <c r="G71" i="7" l="1"/>
  <c r="C72" i="7"/>
  <c r="I71" i="7"/>
  <c r="H22" i="6"/>
  <c r="D22" i="6"/>
  <c r="E23" i="6" s="1"/>
  <c r="I28" i="6"/>
  <c r="C29" i="6"/>
  <c r="G28" i="6"/>
  <c r="G72" i="7" l="1"/>
  <c r="I72" i="7"/>
  <c r="D23" i="6"/>
  <c r="C30" i="6"/>
  <c r="G29" i="6"/>
  <c r="I29" i="6"/>
  <c r="H23" i="6"/>
  <c r="E24" i="6" l="1"/>
  <c r="D24" i="6"/>
  <c r="I30" i="6"/>
  <c r="C31" i="6"/>
  <c r="C32" i="6" s="1"/>
  <c r="G30" i="6"/>
  <c r="D25" i="6" l="1"/>
  <c r="E26" i="6" s="1"/>
  <c r="H26" i="6" s="1"/>
  <c r="C49" i="6"/>
  <c r="G41" i="6"/>
  <c r="H24" i="6"/>
  <c r="J24" i="6" s="1"/>
  <c r="K26" i="6"/>
  <c r="E25" i="6"/>
  <c r="C33" i="6"/>
  <c r="G32" i="6"/>
  <c r="G31" i="6"/>
  <c r="I31" i="6"/>
  <c r="I32" i="6" s="1"/>
  <c r="H25" i="6" l="1"/>
  <c r="E49" i="6"/>
  <c r="H49" i="6" s="1"/>
  <c r="D26" i="6"/>
  <c r="D27" i="6" s="1"/>
  <c r="C50" i="6"/>
  <c r="D49" i="6"/>
  <c r="I33" i="6"/>
  <c r="G33" i="6"/>
  <c r="G50" i="6" l="1"/>
  <c r="E50" i="6"/>
  <c r="E27" i="6"/>
  <c r="H27" i="6" s="1"/>
  <c r="C51" i="6"/>
  <c r="G51" i="6" s="1"/>
  <c r="I50" i="6"/>
  <c r="G34" i="6"/>
  <c r="D28" i="6"/>
  <c r="D29" i="6" s="1"/>
  <c r="D30" i="6" s="1"/>
  <c r="E28" i="6"/>
  <c r="H28" i="6" s="1"/>
  <c r="H50" i="6" l="1"/>
  <c r="I51" i="6"/>
  <c r="C52" i="6"/>
  <c r="G52" i="6" s="1"/>
  <c r="D50" i="6"/>
  <c r="E31" i="6"/>
  <c r="H31" i="6" s="1"/>
  <c r="D31" i="6"/>
  <c r="E29" i="6"/>
  <c r="H29" i="6" s="1"/>
  <c r="D51" i="6" l="1"/>
  <c r="E52" i="6" s="1"/>
  <c r="I52" i="6"/>
  <c r="C53" i="6"/>
  <c r="G53" i="6" s="1"/>
  <c r="E51" i="6"/>
  <c r="E32" i="6"/>
  <c r="H32" i="6" s="1"/>
  <c r="D32" i="6"/>
  <c r="E30" i="6"/>
  <c r="H30" i="6" s="1"/>
  <c r="H52" i="6" l="1"/>
  <c r="C54" i="6"/>
  <c r="I53" i="6"/>
  <c r="D52" i="6"/>
  <c r="H51" i="6"/>
  <c r="E33" i="6"/>
  <c r="D33" i="6"/>
  <c r="H33" i="6" l="1"/>
  <c r="H34" i="6" s="1"/>
  <c r="E34" i="6"/>
  <c r="G54" i="6"/>
  <c r="E53" i="6"/>
  <c r="C55" i="6"/>
  <c r="I54" i="6"/>
  <c r="D53" i="6"/>
  <c r="E54" i="6" s="1"/>
  <c r="G55" i="6" l="1"/>
  <c r="D54" i="6"/>
  <c r="E55" i="6" s="1"/>
  <c r="H53" i="6"/>
  <c r="K56" i="6"/>
  <c r="L54" i="6"/>
  <c r="K54" i="6"/>
  <c r="D40" i="6" s="1"/>
  <c r="E40" i="6" s="1"/>
  <c r="I55" i="6"/>
  <c r="C56" i="6"/>
  <c r="G56" i="6" l="1"/>
  <c r="D55" i="6"/>
  <c r="E56" i="6" s="1"/>
  <c r="H54" i="6"/>
  <c r="J54" i="6" s="1"/>
  <c r="H55" i="6"/>
  <c r="I56" i="6"/>
  <c r="C57" i="6"/>
  <c r="G57" i="6" l="1"/>
  <c r="D56" i="6"/>
  <c r="E57" i="6" s="1"/>
  <c r="H56" i="6"/>
  <c r="I57" i="6"/>
  <c r="C58" i="6"/>
  <c r="G58" i="6" l="1"/>
  <c r="D57" i="6"/>
  <c r="E58" i="6" s="1"/>
  <c r="C59" i="6"/>
  <c r="I58" i="6"/>
  <c r="H57" i="6"/>
  <c r="G59" i="6" l="1"/>
  <c r="D58" i="6"/>
  <c r="H58" i="6"/>
  <c r="C60" i="6"/>
  <c r="I59" i="6"/>
  <c r="D59" i="6" l="1"/>
  <c r="E60" i="6" s="1"/>
  <c r="E59" i="6"/>
  <c r="H59" i="6" s="1"/>
  <c r="G60" i="6"/>
  <c r="I60" i="6"/>
  <c r="C61" i="6"/>
  <c r="D60" i="6" l="1"/>
  <c r="E61" i="6" s="1"/>
  <c r="G61" i="6"/>
  <c r="H60" i="6"/>
  <c r="C62" i="6"/>
  <c r="I61" i="6"/>
  <c r="D61" i="6" l="1"/>
  <c r="E62" i="6" s="1"/>
  <c r="G62" i="6"/>
  <c r="H61" i="6"/>
  <c r="I62" i="6"/>
  <c r="C63" i="6"/>
  <c r="D62" i="6" l="1"/>
  <c r="E63" i="6" s="1"/>
  <c r="G63" i="6"/>
  <c r="H62" i="6"/>
  <c r="I63" i="6"/>
  <c r="C64" i="6"/>
  <c r="G64" i="6" l="1"/>
  <c r="H63" i="6"/>
  <c r="D63" i="6"/>
  <c r="E64" i="6" s="1"/>
  <c r="I64" i="6"/>
  <c r="C65" i="6"/>
  <c r="G65" i="6" l="1"/>
  <c r="D64" i="6"/>
  <c r="E65" i="6" s="1"/>
  <c r="H64" i="6"/>
  <c r="C66" i="6"/>
  <c r="I65" i="6"/>
  <c r="G66" i="6" l="1"/>
  <c r="D65" i="6"/>
  <c r="E66" i="6" s="1"/>
  <c r="H65" i="6"/>
  <c r="C67" i="6"/>
  <c r="I66" i="6"/>
  <c r="G67" i="6" l="1"/>
  <c r="D66" i="6"/>
  <c r="E67" i="6" s="1"/>
  <c r="H66" i="6"/>
  <c r="I67" i="6"/>
  <c r="C68" i="6"/>
  <c r="G68" i="6" l="1"/>
  <c r="D67" i="6"/>
  <c r="E68" i="6" s="1"/>
  <c r="I68" i="6"/>
  <c r="C69" i="6"/>
  <c r="H67" i="6"/>
  <c r="G69" i="6" l="1"/>
  <c r="D68" i="6"/>
  <c r="E69" i="6" s="1"/>
  <c r="H68" i="6"/>
  <c r="I69" i="6"/>
  <c r="C70" i="6"/>
  <c r="G70" i="6" l="1"/>
  <c r="D69" i="6"/>
  <c r="D70" i="6" s="1"/>
  <c r="I70" i="6"/>
  <c r="C71" i="6"/>
  <c r="H69" i="6"/>
  <c r="E70" i="6" l="1"/>
  <c r="G71" i="6"/>
  <c r="D71" i="6" s="1"/>
  <c r="E71" i="6"/>
  <c r="H70" i="6"/>
  <c r="C72" i="6"/>
  <c r="I71" i="6"/>
  <c r="E72" i="6" l="1"/>
  <c r="C73" i="6"/>
  <c r="G72" i="6"/>
  <c r="I72" i="6"/>
  <c r="H71" i="6"/>
  <c r="G73" i="6" l="1"/>
  <c r="E73" i="6"/>
  <c r="C74" i="6"/>
  <c r="C75" i="6" s="1"/>
  <c r="I73" i="6"/>
  <c r="H72" i="6"/>
  <c r="D72" i="6"/>
  <c r="G74" i="6" l="1"/>
  <c r="E74" i="6"/>
  <c r="G75" i="6"/>
  <c r="E75" i="6"/>
  <c r="I74" i="6"/>
  <c r="D73" i="6"/>
  <c r="H73" i="6"/>
  <c r="I75" i="6"/>
  <c r="C76" i="6"/>
  <c r="G76" i="6" l="1"/>
  <c r="E76" i="6"/>
  <c r="H74" i="6"/>
  <c r="D74" i="6"/>
  <c r="C77" i="6"/>
  <c r="I76" i="6"/>
  <c r="G77" i="6" l="1"/>
  <c r="E77" i="6"/>
  <c r="H75" i="6"/>
  <c r="D75" i="6"/>
  <c r="C78" i="6"/>
  <c r="I77" i="6"/>
  <c r="G78" i="6" l="1"/>
  <c r="E78" i="6"/>
  <c r="E79" i="6" s="1"/>
  <c r="D76" i="6"/>
  <c r="H76" i="6"/>
  <c r="I78" i="6"/>
  <c r="H77" i="6" l="1"/>
  <c r="D77" i="6"/>
  <c r="H78" i="6" l="1"/>
  <c r="D78" i="6"/>
  <c r="G79" i="6" l="1"/>
  <c r="H79" i="6" l="1"/>
  <c r="F82" i="6" s="1"/>
  <c r="E44" i="7" l="1"/>
  <c r="E50" i="7"/>
  <c r="L54" i="7"/>
  <c r="K54" i="7"/>
  <c r="D40" i="7" s="1"/>
  <c r="E40" i="7" s="1"/>
  <c r="H50" i="7" l="1"/>
  <c r="D50" i="7"/>
  <c r="G73" i="7"/>
  <c r="E51" i="7" l="1"/>
  <c r="D51" i="7"/>
  <c r="D52" i="7" l="1"/>
  <c r="E52" i="7"/>
  <c r="H52" i="7" s="1"/>
  <c r="H51" i="7"/>
  <c r="E53" i="7" l="1"/>
  <c r="D53" i="7"/>
  <c r="D54" i="7" s="1"/>
  <c r="G80" i="7" s="1"/>
  <c r="E54" i="7" l="1"/>
  <c r="H54" i="7" s="1"/>
  <c r="H53" i="7"/>
  <c r="K56" i="7"/>
  <c r="D78" i="7" l="1"/>
  <c r="J54" i="7"/>
  <c r="D55" i="7"/>
  <c r="E55" i="7"/>
  <c r="E88" i="7" s="1"/>
  <c r="C88" i="7" l="1"/>
  <c r="H55" i="7"/>
  <c r="D56" i="7"/>
  <c r="D57" i="7" s="1"/>
  <c r="E56" i="7"/>
  <c r="H56" i="7" s="1"/>
  <c r="C89" i="7" l="1"/>
  <c r="H88" i="7"/>
  <c r="D88" i="7"/>
  <c r="E140" i="7"/>
  <c r="E57" i="7"/>
  <c r="H57" i="7" s="1"/>
  <c r="I89" i="7" l="1"/>
  <c r="E89" i="7"/>
  <c r="C90" i="7"/>
  <c r="G89" i="7"/>
  <c r="D89" i="7" s="1"/>
  <c r="E58" i="7"/>
  <c r="H58" i="7" s="1"/>
  <c r="D58" i="7"/>
  <c r="G90" i="7" l="1"/>
  <c r="C91" i="7"/>
  <c r="I90" i="7"/>
  <c r="E90" i="7"/>
  <c r="H90" i="7" s="1"/>
  <c r="D90" i="7"/>
  <c r="H89" i="7"/>
  <c r="E59" i="7"/>
  <c r="H59" i="7" s="1"/>
  <c r="D59" i="7"/>
  <c r="E91" i="7" l="1"/>
  <c r="G91" i="7"/>
  <c r="I91" i="7"/>
  <c r="C92" i="7"/>
  <c r="E60" i="7"/>
  <c r="H60" i="7" s="1"/>
  <c r="D60" i="7"/>
  <c r="H91" i="7" l="1"/>
  <c r="I92" i="7"/>
  <c r="G92" i="7"/>
  <c r="C93" i="7"/>
  <c r="D91" i="7"/>
  <c r="E61" i="7"/>
  <c r="H61" i="7" s="1"/>
  <c r="D61" i="7"/>
  <c r="D92" i="7" l="1"/>
  <c r="I93" i="7"/>
  <c r="G93" i="7"/>
  <c r="K93" i="7" s="1"/>
  <c r="D79" i="7" s="1"/>
  <c r="E79" i="7" s="1"/>
  <c r="C94" i="7"/>
  <c r="E93" i="7"/>
  <c r="E92" i="7"/>
  <c r="D62" i="7"/>
  <c r="E62" i="7"/>
  <c r="H62" i="7" s="1"/>
  <c r="L93" i="7" l="1"/>
  <c r="D93" i="7"/>
  <c r="H93" i="7"/>
  <c r="C95" i="7"/>
  <c r="G94" i="7"/>
  <c r="E94" i="7"/>
  <c r="E145" i="7" s="1"/>
  <c r="K95" i="7"/>
  <c r="H92" i="7"/>
  <c r="I94" i="7"/>
  <c r="E63" i="7"/>
  <c r="H63" i="7" s="1"/>
  <c r="D63" i="7"/>
  <c r="D135" i="7" l="1"/>
  <c r="C145" i="7" s="1"/>
  <c r="G137" i="7"/>
  <c r="D94" i="7"/>
  <c r="E95" i="7" s="1"/>
  <c r="H94" i="7"/>
  <c r="J93" i="7"/>
  <c r="I95" i="7"/>
  <c r="C96" i="7"/>
  <c r="G95" i="7"/>
  <c r="D64" i="7"/>
  <c r="E64" i="7"/>
  <c r="H64" i="7" s="1"/>
  <c r="C146" i="7" l="1"/>
  <c r="H145" i="7"/>
  <c r="D145" i="7"/>
  <c r="D95" i="7"/>
  <c r="E96" i="7" s="1"/>
  <c r="H95" i="7"/>
  <c r="I96" i="7"/>
  <c r="C97" i="7"/>
  <c r="G96" i="7"/>
  <c r="E65" i="7"/>
  <c r="H65" i="7" s="1"/>
  <c r="D65" i="7"/>
  <c r="D96" i="7" l="1"/>
  <c r="E146" i="7"/>
  <c r="G146" i="7"/>
  <c r="D146" i="7" s="1"/>
  <c r="I146" i="7"/>
  <c r="C147" i="7"/>
  <c r="H96" i="7"/>
  <c r="I97" i="7"/>
  <c r="C98" i="7"/>
  <c r="G97" i="7"/>
  <c r="D97" i="7" s="1"/>
  <c r="E97" i="7"/>
  <c r="E66" i="7"/>
  <c r="H66" i="7" s="1"/>
  <c r="D66" i="7"/>
  <c r="G147" i="7" l="1"/>
  <c r="D147" i="7" s="1"/>
  <c r="E147" i="7"/>
  <c r="C148" i="7"/>
  <c r="I147" i="7"/>
  <c r="H97" i="7"/>
  <c r="C99" i="7"/>
  <c r="I98" i="7"/>
  <c r="G98" i="7"/>
  <c r="D98" i="7" s="1"/>
  <c r="E98" i="7"/>
  <c r="E67" i="7"/>
  <c r="H67" i="7" s="1"/>
  <c r="D67" i="7"/>
  <c r="G148" i="7" l="1"/>
  <c r="D148" i="7" s="1"/>
  <c r="E148" i="7"/>
  <c r="C149" i="7"/>
  <c r="I148" i="7"/>
  <c r="I99" i="7"/>
  <c r="H98" i="7"/>
  <c r="C100" i="7"/>
  <c r="G99" i="7"/>
  <c r="D99" i="7" s="1"/>
  <c r="E99" i="7"/>
  <c r="D68" i="7"/>
  <c r="E68" i="7"/>
  <c r="H68" i="7" s="1"/>
  <c r="E149" i="7" l="1"/>
  <c r="G149" i="7"/>
  <c r="C150" i="7"/>
  <c r="I149" i="7"/>
  <c r="H99" i="7"/>
  <c r="C101" i="7"/>
  <c r="G100" i="7"/>
  <c r="D100" i="7" s="1"/>
  <c r="I100" i="7"/>
  <c r="E100" i="7"/>
  <c r="E69" i="7"/>
  <c r="H69" i="7" s="1"/>
  <c r="D69" i="7"/>
  <c r="C151" i="7" l="1"/>
  <c r="G150" i="7"/>
  <c r="I150" i="7"/>
  <c r="I151" i="7" s="1"/>
  <c r="D149" i="7"/>
  <c r="E150" i="7" s="1"/>
  <c r="L150" i="7"/>
  <c r="K152" i="7"/>
  <c r="H100" i="7"/>
  <c r="I101" i="7"/>
  <c r="C102" i="7"/>
  <c r="G101" i="7"/>
  <c r="D101" i="7" s="1"/>
  <c r="E101" i="7"/>
  <c r="D70" i="7"/>
  <c r="E70" i="7"/>
  <c r="H70" i="7" s="1"/>
  <c r="D150" i="7" l="1"/>
  <c r="K150" i="7"/>
  <c r="D136" i="7" s="1"/>
  <c r="E136" i="7" s="1"/>
  <c r="G151" i="7"/>
  <c r="C152" i="7"/>
  <c r="E151" i="7"/>
  <c r="D151" i="7"/>
  <c r="H101" i="7"/>
  <c r="C103" i="7"/>
  <c r="G102" i="7"/>
  <c r="D102" i="7" s="1"/>
  <c r="I102" i="7"/>
  <c r="E102" i="7"/>
  <c r="D71" i="7"/>
  <c r="E71" i="7"/>
  <c r="H71" i="7" s="1"/>
  <c r="E152" i="7" l="1"/>
  <c r="G152" i="7"/>
  <c r="I152" i="7"/>
  <c r="C153" i="7"/>
  <c r="D152" i="7"/>
  <c r="C104" i="7"/>
  <c r="G103" i="7"/>
  <c r="D103" i="7" s="1"/>
  <c r="E103" i="7"/>
  <c r="H102" i="7"/>
  <c r="I103" i="7"/>
  <c r="E72" i="7"/>
  <c r="E73" i="7" s="1"/>
  <c r="D72" i="7"/>
  <c r="E153" i="7" l="1"/>
  <c r="G153" i="7"/>
  <c r="D153" i="7" s="1"/>
  <c r="C154" i="7"/>
  <c r="I153" i="7"/>
  <c r="H103" i="7"/>
  <c r="C105" i="7"/>
  <c r="G104" i="7"/>
  <c r="D104" i="7" s="1"/>
  <c r="I104" i="7"/>
  <c r="E104" i="7"/>
  <c r="H72" i="7"/>
  <c r="H73" i="7" s="1"/>
  <c r="C155" i="7" l="1"/>
  <c r="G154" i="7"/>
  <c r="D154" i="7" s="1"/>
  <c r="E154" i="7"/>
  <c r="I154" i="7"/>
  <c r="C106" i="7"/>
  <c r="G105" i="7"/>
  <c r="D105" i="7" s="1"/>
  <c r="E105" i="7"/>
  <c r="I105" i="7"/>
  <c r="H104" i="7"/>
  <c r="E155" i="7" l="1"/>
  <c r="G155" i="7"/>
  <c r="D155" i="7" s="1"/>
  <c r="C156" i="7"/>
  <c r="I155" i="7"/>
  <c r="H105" i="7"/>
  <c r="C107" i="7"/>
  <c r="G106" i="7"/>
  <c r="D106" i="7" s="1"/>
  <c r="I106" i="7"/>
  <c r="E106" i="7"/>
  <c r="G156" i="7" l="1"/>
  <c r="D156" i="7" s="1"/>
  <c r="E156" i="7"/>
  <c r="C157" i="7"/>
  <c r="I156" i="7"/>
  <c r="C108" i="7"/>
  <c r="G107" i="7"/>
  <c r="D107" i="7" s="1"/>
  <c r="E107" i="7"/>
  <c r="H106" i="7"/>
  <c r="I107" i="7"/>
  <c r="E157" i="7" l="1"/>
  <c r="G157" i="7"/>
  <c r="D157" i="7" s="1"/>
  <c r="C158" i="7"/>
  <c r="I157" i="7"/>
  <c r="H107" i="7"/>
  <c r="C109" i="7"/>
  <c r="G108" i="7"/>
  <c r="D108" i="7" s="1"/>
  <c r="I108" i="7"/>
  <c r="E108" i="7"/>
  <c r="E158" i="7" l="1"/>
  <c r="C159" i="7"/>
  <c r="I158" i="7"/>
  <c r="G158" i="7"/>
  <c r="D158" i="7" s="1"/>
  <c r="C110" i="7"/>
  <c r="G109" i="7"/>
  <c r="D109" i="7" s="1"/>
  <c r="E109" i="7"/>
  <c r="H108" i="7"/>
  <c r="I109" i="7"/>
  <c r="E159" i="7" l="1"/>
  <c r="I159" i="7"/>
  <c r="G159" i="7"/>
  <c r="D159" i="7" s="1"/>
  <c r="C160" i="7"/>
  <c r="H109" i="7"/>
  <c r="C111" i="7"/>
  <c r="G110" i="7"/>
  <c r="D110" i="7" s="1"/>
  <c r="I110" i="7"/>
  <c r="E110" i="7"/>
  <c r="E160" i="7" l="1"/>
  <c r="G160" i="7"/>
  <c r="D160" i="7" s="1"/>
  <c r="C161" i="7"/>
  <c r="I160" i="7"/>
  <c r="C112" i="7"/>
  <c r="G111" i="7"/>
  <c r="D111" i="7" s="1"/>
  <c r="E111" i="7"/>
  <c r="H110" i="7"/>
  <c r="I111" i="7"/>
  <c r="G161" i="7" l="1"/>
  <c r="D161" i="7" s="1"/>
  <c r="C162" i="7"/>
  <c r="E161" i="7"/>
  <c r="I161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47" i="7"/>
  <c r="H148" i="7"/>
  <c r="H149" i="7"/>
  <c r="H111" i="7"/>
  <c r="C113" i="7"/>
  <c r="G112" i="7"/>
  <c r="I112" i="7"/>
  <c r="D112" i="7"/>
  <c r="E112" i="7"/>
  <c r="H112" i="7" s="1"/>
  <c r="C163" i="7" l="1"/>
  <c r="G162" i="7"/>
  <c r="D162" i="7" s="1"/>
  <c r="E162" i="7"/>
  <c r="I162" i="7"/>
  <c r="H146" i="7"/>
  <c r="J150" i="7" s="1"/>
  <c r="C114" i="7"/>
  <c r="G113" i="7"/>
  <c r="E113" i="7"/>
  <c r="H113" i="7" s="1"/>
  <c r="D113" i="7"/>
  <c r="I113" i="7"/>
  <c r="H162" i="7" l="1"/>
  <c r="E163" i="7"/>
  <c r="G163" i="7"/>
  <c r="D163" i="7" s="1"/>
  <c r="I163" i="7"/>
  <c r="C164" i="7"/>
  <c r="C115" i="7"/>
  <c r="G114" i="7"/>
  <c r="D114" i="7" s="1"/>
  <c r="I114" i="7"/>
  <c r="E114" i="7"/>
  <c r="H163" i="7" l="1"/>
  <c r="E164" i="7"/>
  <c r="C165" i="7"/>
  <c r="I164" i="7"/>
  <c r="G164" i="7"/>
  <c r="D164" i="7" s="1"/>
  <c r="H114" i="7"/>
  <c r="I115" i="7"/>
  <c r="C116" i="7"/>
  <c r="G115" i="7"/>
  <c r="D115" i="7" s="1"/>
  <c r="E115" i="7"/>
  <c r="H164" i="7" l="1"/>
  <c r="C166" i="7"/>
  <c r="G165" i="7"/>
  <c r="E165" i="7"/>
  <c r="I165" i="7"/>
  <c r="D165" i="7"/>
  <c r="H165" i="7"/>
  <c r="H115" i="7"/>
  <c r="C117" i="7"/>
  <c r="G116" i="7"/>
  <c r="I116" i="7"/>
  <c r="D116" i="7"/>
  <c r="E116" i="7"/>
  <c r="H116" i="7" s="1"/>
  <c r="E166" i="7" l="1"/>
  <c r="G166" i="7"/>
  <c r="I166" i="7"/>
  <c r="C167" i="7"/>
  <c r="H166" i="7"/>
  <c r="D166" i="7"/>
  <c r="E167" i="7" s="1"/>
  <c r="I117" i="7"/>
  <c r="C118" i="7"/>
  <c r="G117" i="7"/>
  <c r="E117" i="7"/>
  <c r="D117" i="7"/>
  <c r="I167" i="7" l="1"/>
  <c r="G167" i="7"/>
  <c r="D167" i="7" s="1"/>
  <c r="C168" i="7"/>
  <c r="H167" i="7"/>
  <c r="H117" i="7"/>
  <c r="C119" i="7"/>
  <c r="I118" i="7"/>
  <c r="G118" i="7"/>
  <c r="E118" i="7"/>
  <c r="H118" i="7" s="1"/>
  <c r="D118" i="7"/>
  <c r="E168" i="7" l="1"/>
  <c r="I168" i="7"/>
  <c r="G168" i="7"/>
  <c r="D168" i="7" s="1"/>
  <c r="C169" i="7"/>
  <c r="I119" i="7"/>
  <c r="C120" i="7"/>
  <c r="G119" i="7"/>
  <c r="E119" i="7"/>
  <c r="H119" i="7" s="1"/>
  <c r="D119" i="7"/>
  <c r="H168" i="7" l="1"/>
  <c r="E169" i="7"/>
  <c r="G169" i="7"/>
  <c r="C170" i="7"/>
  <c r="I169" i="7"/>
  <c r="H169" i="7"/>
  <c r="D169" i="7"/>
  <c r="E170" i="7" s="1"/>
  <c r="C121" i="7"/>
  <c r="G120" i="7"/>
  <c r="I120" i="7"/>
  <c r="D120" i="7"/>
  <c r="E120" i="7"/>
  <c r="H120" i="7" s="1"/>
  <c r="G170" i="7" l="1"/>
  <c r="H170" i="7" s="1"/>
  <c r="C171" i="7"/>
  <c r="I170" i="7"/>
  <c r="I121" i="7"/>
  <c r="C122" i="7"/>
  <c r="G121" i="7"/>
  <c r="D121" i="7"/>
  <c r="E121" i="7"/>
  <c r="H121" i="7" s="1"/>
  <c r="D170" i="7" l="1"/>
  <c r="E171" i="7"/>
  <c r="G171" i="7"/>
  <c r="D171" i="7" s="1"/>
  <c r="I171" i="7"/>
  <c r="C172" i="7"/>
  <c r="H171" i="7"/>
  <c r="I122" i="7"/>
  <c r="C123" i="7"/>
  <c r="G122" i="7"/>
  <c r="E122" i="7"/>
  <c r="H122" i="7" s="1"/>
  <c r="D122" i="7"/>
  <c r="E172" i="7" l="1"/>
  <c r="G172" i="7"/>
  <c r="C173" i="7"/>
  <c r="I172" i="7"/>
  <c r="H172" i="7"/>
  <c r="D172" i="7"/>
  <c r="E173" i="7" s="1"/>
  <c r="C124" i="7"/>
  <c r="I123" i="7"/>
  <c r="G123" i="7"/>
  <c r="D123" i="7"/>
  <c r="E123" i="7"/>
  <c r="H123" i="7"/>
  <c r="C174" i="7" l="1"/>
  <c r="I173" i="7"/>
  <c r="G173" i="7"/>
  <c r="H173" i="7" s="1"/>
  <c r="C125" i="7"/>
  <c r="I124" i="7"/>
  <c r="E124" i="7"/>
  <c r="G124" i="7"/>
  <c r="D124" i="7"/>
  <c r="H124" i="7"/>
  <c r="D173" i="7" l="1"/>
  <c r="E174" i="7" s="1"/>
  <c r="G174" i="7"/>
  <c r="D174" i="7" s="1"/>
  <c r="I174" i="7"/>
  <c r="C175" i="7"/>
  <c r="C126" i="7"/>
  <c r="H125" i="7"/>
  <c r="E125" i="7"/>
  <c r="I125" i="7"/>
  <c r="G125" i="7"/>
  <c r="D125" i="7"/>
  <c r="H174" i="7" l="1"/>
  <c r="C176" i="7"/>
  <c r="E175" i="7"/>
  <c r="G175" i="7"/>
  <c r="H175" i="7" s="1"/>
  <c r="I175" i="7"/>
  <c r="D175" i="7"/>
  <c r="C127" i="7"/>
  <c r="I126" i="7"/>
  <c r="E126" i="7"/>
  <c r="G126" i="7"/>
  <c r="D126" i="7"/>
  <c r="H126" i="7"/>
  <c r="E176" i="7" l="1"/>
  <c r="C177" i="7"/>
  <c r="I176" i="7"/>
  <c r="G176" i="7"/>
  <c r="H176" i="7" s="1"/>
  <c r="D176" i="7"/>
  <c r="C128" i="7"/>
  <c r="H127" i="7"/>
  <c r="D127" i="7"/>
  <c r="I127" i="7"/>
  <c r="G127" i="7"/>
  <c r="E127" i="7"/>
  <c r="C178" i="7" l="1"/>
  <c r="E177" i="7"/>
  <c r="I177" i="7"/>
  <c r="G177" i="7"/>
  <c r="D177" i="7" s="1"/>
  <c r="H177" i="7"/>
  <c r="C129" i="7"/>
  <c r="D128" i="7"/>
  <c r="G128" i="7"/>
  <c r="I128" i="7"/>
  <c r="E128" i="7"/>
  <c r="H128" i="7"/>
  <c r="G178" i="7" l="1"/>
  <c r="D178" i="7" s="1"/>
  <c r="I178" i="7"/>
  <c r="E178" i="7"/>
  <c r="H178" i="7"/>
  <c r="C179" i="7"/>
  <c r="G129" i="7"/>
  <c r="G130" i="7" s="1"/>
  <c r="I129" i="7"/>
  <c r="D129" i="7"/>
  <c r="E129" i="7"/>
  <c r="E130" i="7" s="1"/>
  <c r="E179" i="7" l="1"/>
  <c r="C180" i="7"/>
  <c r="G179" i="7"/>
  <c r="D179" i="7"/>
  <c r="I179" i="7"/>
  <c r="H179" i="7"/>
  <c r="H129" i="7"/>
  <c r="H130" i="7" s="1"/>
  <c r="E180" i="7" l="1"/>
  <c r="C181" i="7"/>
  <c r="I180" i="7"/>
  <c r="G180" i="7"/>
  <c r="D180" i="7"/>
  <c r="H180" i="7"/>
  <c r="G181" i="7" l="1"/>
  <c r="D181" i="7" s="1"/>
  <c r="E181" i="7"/>
  <c r="C182" i="7"/>
  <c r="I181" i="7"/>
  <c r="H181" i="7"/>
  <c r="G182" i="7" l="1"/>
  <c r="I182" i="7"/>
  <c r="E182" i="7"/>
  <c r="C183" i="7"/>
  <c r="D182" i="7"/>
  <c r="H182" i="7"/>
  <c r="E183" i="7" l="1"/>
  <c r="H183" i="7" s="1"/>
  <c r="I183" i="7"/>
  <c r="C184" i="7"/>
  <c r="G183" i="7"/>
  <c r="D183" i="7"/>
  <c r="E184" i="7" l="1"/>
  <c r="C185" i="7"/>
  <c r="G184" i="7"/>
  <c r="I184" i="7"/>
  <c r="D184" i="7"/>
  <c r="H184" i="7"/>
  <c r="E185" i="7" l="1"/>
  <c r="G185" i="7"/>
  <c r="D185" i="7" s="1"/>
  <c r="I185" i="7"/>
  <c r="C186" i="7"/>
  <c r="H185" i="7"/>
  <c r="C187" i="7" l="1"/>
  <c r="I186" i="7"/>
  <c r="E186" i="7"/>
  <c r="G186" i="7"/>
  <c r="D186" i="7" s="1"/>
  <c r="H186" i="7"/>
  <c r="E187" i="7" l="1"/>
  <c r="G187" i="7"/>
  <c r="D187" i="7" s="1"/>
  <c r="I187" i="7"/>
  <c r="C188" i="7"/>
  <c r="H187" i="7"/>
  <c r="C189" i="7" l="1"/>
  <c r="E188" i="7"/>
  <c r="I188" i="7"/>
  <c r="G188" i="7"/>
  <c r="D188" i="7" s="1"/>
  <c r="H188" i="7"/>
  <c r="E189" i="7" l="1"/>
  <c r="I189" i="7"/>
  <c r="G189" i="7"/>
  <c r="D189" i="7" s="1"/>
  <c r="C190" i="7"/>
  <c r="H189" i="7"/>
  <c r="E190" i="7" l="1"/>
  <c r="C191" i="7"/>
  <c r="I190" i="7"/>
  <c r="G190" i="7"/>
  <c r="D190" i="7" s="1"/>
  <c r="H190" i="7"/>
  <c r="C192" i="7" l="1"/>
  <c r="G191" i="7"/>
  <c r="I191" i="7"/>
  <c r="E191" i="7"/>
  <c r="H191" i="7"/>
  <c r="D191" i="7" l="1"/>
  <c r="E192" i="7"/>
  <c r="E193" i="7" s="1"/>
  <c r="I192" i="7"/>
  <c r="G192" i="7"/>
  <c r="D192" i="7" s="1"/>
  <c r="H192" i="7"/>
  <c r="H193" i="7" s="1"/>
  <c r="E196" i="7" s="1"/>
  <c r="G193" i="7" l="1"/>
</calcChain>
</file>

<file path=xl/sharedStrings.xml><?xml version="1.0" encoding="utf-8"?>
<sst xmlns="http://schemas.openxmlformats.org/spreadsheetml/2006/main" count="112" uniqueCount="34">
  <si>
    <t>Valor Matricula</t>
  </si>
  <si>
    <t>Valor acumulado</t>
  </si>
  <si>
    <t>Fecha de Vencimiento Factura</t>
  </si>
  <si>
    <t>N°CUOTAS</t>
  </si>
  <si>
    <t>SALDO CAPITAL</t>
  </si>
  <si>
    <t>INTERES DE FINANCIACION CP</t>
  </si>
  <si>
    <t>PAGO MENSUAL</t>
  </si>
  <si>
    <t>FECHA DE PAGO</t>
  </si>
  <si>
    <t>Valor cuota inicial</t>
  </si>
  <si>
    <t>ABONO A CAPITAL</t>
  </si>
  <si>
    <t>TOTALES</t>
  </si>
  <si>
    <t>N° cuotas</t>
  </si>
  <si>
    <t>PRIMER SEMESTRE</t>
  </si>
  <si>
    <t>SEGUNDO SEMESTRE</t>
  </si>
  <si>
    <t>TERCER SEMESTRE</t>
  </si>
  <si>
    <t>CUARTO SEMESTRE</t>
  </si>
  <si>
    <t>Tasa de Interes MP</t>
  </si>
  <si>
    <t>% aproximado a pagar durante el semestre</t>
  </si>
  <si>
    <t>% aproximado a pagar durante el semestre - únicamente sobre el nuevo semestre</t>
  </si>
  <si>
    <t>VALOR MATRÍCULA PRIMER SEMESTRE</t>
  </si>
  <si>
    <t>VALOR MATRÍCULA SEGUNDO SEMESTRE</t>
  </si>
  <si>
    <t>VALOR MATRÍCULA TERCER SEMESTRE</t>
  </si>
  <si>
    <t>*Modifique unicámente las celdas en color amarillo</t>
  </si>
  <si>
    <t>% aproximado a pagar durante el semestre sobre la nueva matrícula</t>
  </si>
  <si>
    <t>INTERES DE FINANCIACION MP</t>
  </si>
  <si>
    <t>INTERÉS DE FINANCIACIÓN MP</t>
  </si>
  <si>
    <t>VALOR MATRÍCULA 2° SEMESTRE</t>
  </si>
  <si>
    <t>TOTAL PROYECTADO PROGRAMA</t>
  </si>
  <si>
    <t>CRÉDITO MEDIANO PLAZO PARA MAESTRIAS</t>
  </si>
  <si>
    <t>CRÉDITO MEDIANO PLAZO PARA ESPECIALIZACIONES</t>
  </si>
  <si>
    <t>N° CUOTAS</t>
  </si>
  <si>
    <t>Valor a financiar</t>
  </si>
  <si>
    <t>Esta fecha deberá ser igual a la fecha que aparece en tu recibo de pago de matrícula</t>
  </si>
  <si>
    <t>Valor mínimo cuota inicial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</si>
</sst>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rgb="FFFF0000"/>
      <name val="Arial Narrow"/>
      <family val="2"/>
    </font>
    <font>
      <b/>
      <sz val="10"/>
      <name val="Arial Narrow"/>
      <family val="2"/>
    </font>
    <font>
      <b/>
      <i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i/>
      <sz val="9"/>
      <color rgb="FFFF0000"/>
      <name val="Arial Narrow"/>
      <family val="2"/>
    </font>
    <font>
      <b/>
      <i/>
      <sz val="10"/>
      <color rgb="FFFF0000"/>
      <name val="Arial Narrow"/>
      <family val="2"/>
    </font>
    <font>
      <sz val="10"/>
      <color rgb="FF000099"/>
      <name val="Arial Narrow"/>
      <family val="2"/>
    </font>
    <font>
      <b/>
      <sz val="14"/>
      <name val="Arial Narrow"/>
      <family val="2"/>
    </font>
    <font>
      <b/>
      <sz val="14"/>
      <color theme="0"/>
      <name val="Arial Narrow"/>
      <family val="2"/>
    </font>
    <font>
      <b/>
      <sz val="9"/>
      <name val="Arial Narrow"/>
      <family val="2"/>
    </font>
    <font>
      <b/>
      <sz val="10"/>
      <color rgb="FFFF0000"/>
      <name val="Century Gothic"/>
      <family val="2"/>
    </font>
    <font>
      <b/>
      <sz val="10"/>
      <color rgb="FFFF000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sz val="9"/>
      <color theme="0"/>
      <name val="Arial Narrow"/>
      <family val="2"/>
    </font>
    <font>
      <b/>
      <sz val="10"/>
      <color rgb="FF000099"/>
      <name val="Arial Narrow"/>
      <family val="2"/>
    </font>
    <font>
      <b/>
      <sz val="10"/>
      <color rgb="FF002060"/>
      <name val="Arial Narrow"/>
      <family val="2"/>
    </font>
    <font>
      <b/>
      <sz val="11"/>
      <color rgb="FF000099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2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164" fontId="3" fillId="3" borderId="0" xfId="0" applyNumberFormat="1" applyFont="1" applyFill="1" applyBorder="1"/>
    <xf numFmtId="0" fontId="3" fillId="3" borderId="3" xfId="0" applyFont="1" applyFill="1" applyBorder="1"/>
    <xf numFmtId="0" fontId="12" fillId="3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2" fillId="3" borderId="0" xfId="0" applyFont="1" applyFill="1" applyBorder="1"/>
    <xf numFmtId="0" fontId="6" fillId="3" borderId="0" xfId="0" applyFont="1" applyFill="1" applyBorder="1"/>
    <xf numFmtId="164" fontId="8" fillId="3" borderId="5" xfId="0" applyNumberFormat="1" applyFont="1" applyFill="1" applyBorder="1" applyAlignment="1">
      <alignment horizontal="center"/>
    </xf>
    <xf numFmtId="0" fontId="3" fillId="3" borderId="6" xfId="0" applyFont="1" applyFill="1" applyBorder="1"/>
    <xf numFmtId="0" fontId="4" fillId="6" borderId="8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/>
    <xf numFmtId="164" fontId="10" fillId="3" borderId="0" xfId="0" applyNumberFormat="1" applyFont="1" applyFill="1" applyBorder="1"/>
    <xf numFmtId="0" fontId="10" fillId="3" borderId="3" xfId="0" applyFont="1" applyFill="1" applyBorder="1"/>
    <xf numFmtId="0" fontId="10" fillId="3" borderId="0" xfId="0" applyFont="1" applyFill="1" applyBorder="1" applyAlignment="1">
      <alignment horizontal="center" vertical="center"/>
    </xf>
    <xf numFmtId="0" fontId="17" fillId="3" borderId="0" xfId="0" applyFont="1" applyFill="1" applyBorder="1"/>
    <xf numFmtId="164" fontId="10" fillId="3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14" fontId="10" fillId="3" borderId="4" xfId="0" applyNumberFormat="1" applyFont="1" applyFill="1" applyBorder="1" applyAlignment="1">
      <alignment horizontal="center"/>
    </xf>
    <xf numFmtId="164" fontId="11" fillId="3" borderId="5" xfId="0" applyNumberFormat="1" applyFont="1" applyFill="1" applyBorder="1" applyAlignment="1">
      <alignment horizontal="center"/>
    </xf>
    <xf numFmtId="0" fontId="10" fillId="3" borderId="6" xfId="0" applyFont="1" applyFill="1" applyBorder="1"/>
    <xf numFmtId="14" fontId="10" fillId="3" borderId="9" xfId="0" applyNumberFormat="1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 vertical="center"/>
    </xf>
    <xf numFmtId="164" fontId="17" fillId="6" borderId="8" xfId="0" applyNumberFormat="1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164" fontId="10" fillId="3" borderId="20" xfId="0" applyNumberFormat="1" applyFont="1" applyFill="1" applyBorder="1" applyAlignment="1">
      <alignment horizontal="center"/>
    </xf>
    <xf numFmtId="164" fontId="10" fillId="3" borderId="21" xfId="0" applyNumberFormat="1" applyFont="1" applyFill="1" applyBorder="1" applyAlignment="1">
      <alignment horizontal="center"/>
    </xf>
    <xf numFmtId="164" fontId="11" fillId="3" borderId="22" xfId="0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164" fontId="8" fillId="3" borderId="22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0" fontId="3" fillId="3" borderId="16" xfId="0" applyFont="1" applyFill="1" applyBorder="1"/>
    <xf numFmtId="164" fontId="3" fillId="3" borderId="16" xfId="0" applyNumberFormat="1" applyFont="1" applyFill="1" applyBorder="1"/>
    <xf numFmtId="0" fontId="3" fillId="3" borderId="1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20" fillId="2" borderId="0" xfId="0" applyFont="1" applyFill="1"/>
    <xf numFmtId="0" fontId="22" fillId="2" borderId="0" xfId="0" applyFont="1" applyFill="1" applyAlignment="1">
      <alignment horizontal="center" vertical="center"/>
    </xf>
    <xf numFmtId="0" fontId="19" fillId="3" borderId="0" xfId="0" applyFont="1" applyFill="1" applyBorder="1"/>
    <xf numFmtId="42" fontId="19" fillId="2" borderId="0" xfId="1" applyFont="1" applyFill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/>
    </xf>
    <xf numFmtId="14" fontId="23" fillId="3" borderId="9" xfId="0" applyNumberFormat="1" applyFont="1" applyFill="1" applyBorder="1" applyAlignment="1">
      <alignment horizontal="center"/>
    </xf>
    <xf numFmtId="14" fontId="23" fillId="3" borderId="4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 vertical="center"/>
    </xf>
    <xf numFmtId="164" fontId="7" fillId="3" borderId="17" xfId="0" applyNumberFormat="1" applyFont="1" applyFill="1" applyBorder="1" applyAlignment="1">
      <alignment horizontal="center" vertical="center"/>
    </xf>
    <xf numFmtId="164" fontId="7" fillId="5" borderId="28" xfId="1" applyNumberFormat="1" applyFont="1" applyFill="1" applyBorder="1" applyAlignment="1">
      <alignment horizontal="center" vertical="center"/>
    </xf>
    <xf numFmtId="164" fontId="7" fillId="5" borderId="14" xfId="1" applyNumberFormat="1" applyFont="1" applyFill="1" applyBorder="1" applyAlignment="1">
      <alignment horizontal="center" vertical="center"/>
    </xf>
    <xf numFmtId="164" fontId="2" fillId="9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164" fontId="10" fillId="8" borderId="21" xfId="0" applyNumberFormat="1" applyFont="1" applyFill="1" applyBorder="1" applyAlignment="1">
      <alignment horizontal="center"/>
    </xf>
    <xf numFmtId="0" fontId="23" fillId="6" borderId="2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13" fillId="3" borderId="28" xfId="0" applyNumberFormat="1" applyFont="1" applyFill="1" applyBorder="1" applyAlignment="1">
      <alignment horizontal="center" vertical="center"/>
    </xf>
    <xf numFmtId="164" fontId="2" fillId="5" borderId="32" xfId="0" applyNumberFormat="1" applyFont="1" applyFill="1" applyBorder="1" applyAlignment="1">
      <alignment horizontal="center" vertical="center"/>
    </xf>
    <xf numFmtId="14" fontId="2" fillId="5" borderId="32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14" fontId="7" fillId="5" borderId="24" xfId="0" applyNumberFormat="1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164" fontId="7" fillId="5" borderId="23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164" fontId="13" fillId="3" borderId="14" xfId="0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/>
    </xf>
    <xf numFmtId="164" fontId="13" fillId="3" borderId="12" xfId="0" applyNumberFormat="1" applyFont="1" applyFill="1" applyBorder="1" applyAlignment="1">
      <alignment horizontal="center" vertical="center"/>
    </xf>
    <xf numFmtId="164" fontId="7" fillId="5" borderId="14" xfId="0" applyNumberFormat="1" applyFont="1" applyFill="1" applyBorder="1" applyAlignment="1">
      <alignment horizontal="center" vertical="center"/>
    </xf>
    <xf numFmtId="1" fontId="7" fillId="3" borderId="17" xfId="0" applyNumberFormat="1" applyFont="1" applyFill="1" applyBorder="1" applyAlignment="1">
      <alignment horizontal="center" vertical="center"/>
    </xf>
    <xf numFmtId="14" fontId="7" fillId="5" borderId="14" xfId="0" applyNumberFormat="1" applyFont="1" applyFill="1" applyBorder="1" applyAlignment="1">
      <alignment horizontal="center" vertical="center"/>
    </xf>
    <xf numFmtId="14" fontId="2" fillId="5" borderId="3" xfId="0" applyNumberFormat="1" applyFont="1" applyFill="1" applyBorder="1" applyAlignment="1">
      <alignment horizontal="center" vertical="center"/>
    </xf>
    <xf numFmtId="1" fontId="7" fillId="3" borderId="14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2" fillId="5" borderId="14" xfId="0" applyNumberFormat="1" applyFont="1" applyFill="1" applyBorder="1" applyAlignment="1">
      <alignment horizontal="center" vertical="center"/>
    </xf>
    <xf numFmtId="164" fontId="13" fillId="3" borderId="38" xfId="0" applyNumberFormat="1" applyFont="1" applyFill="1" applyBorder="1" applyAlignment="1">
      <alignment horizontal="center" vertical="center"/>
    </xf>
    <xf numFmtId="14" fontId="2" fillId="5" borderId="14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2" fontId="3" fillId="2" borderId="0" xfId="1" applyFont="1" applyFill="1" applyAlignment="1">
      <alignment horizontal="center"/>
    </xf>
    <xf numFmtId="42" fontId="3" fillId="0" borderId="0" xfId="0" applyNumberFormat="1" applyFont="1" applyFill="1"/>
    <xf numFmtId="0" fontId="23" fillId="10" borderId="14" xfId="0" applyFont="1" applyFill="1" applyBorder="1" applyAlignment="1">
      <alignment horizontal="center" vertical="center"/>
    </xf>
    <xf numFmtId="9" fontId="20" fillId="0" borderId="0" xfId="2" applyFont="1" applyFill="1" applyAlignment="1">
      <alignment horizontal="center"/>
    </xf>
    <xf numFmtId="0" fontId="20" fillId="0" borderId="0" xfId="0" applyFont="1" applyFill="1"/>
    <xf numFmtId="42" fontId="21" fillId="0" borderId="0" xfId="1" applyFont="1" applyFill="1" applyAlignment="1">
      <alignment horizontal="center"/>
    </xf>
    <xf numFmtId="0" fontId="2" fillId="3" borderId="0" xfId="0" applyFont="1" applyFill="1" applyBorder="1" applyAlignment="1">
      <alignment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164" fontId="7" fillId="3" borderId="30" xfId="0" applyNumberFormat="1" applyFont="1" applyFill="1" applyBorder="1" applyAlignment="1">
      <alignment horizontal="center" vertical="center"/>
    </xf>
    <xf numFmtId="164" fontId="7" fillId="3" borderId="3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64" fontId="23" fillId="3" borderId="41" xfId="0" applyNumberFormat="1" applyFont="1" applyFill="1" applyBorder="1" applyAlignment="1">
      <alignment horizontal="center"/>
    </xf>
    <xf numFmtId="164" fontId="23" fillId="3" borderId="21" xfId="0" applyNumberFormat="1" applyFont="1" applyFill="1" applyBorder="1" applyAlignment="1">
      <alignment horizontal="center"/>
    </xf>
    <xf numFmtId="164" fontId="10" fillId="8" borderId="41" xfId="0" applyNumberFormat="1" applyFont="1" applyFill="1" applyBorder="1" applyAlignment="1">
      <alignment horizontal="center"/>
    </xf>
    <xf numFmtId="164" fontId="10" fillId="8" borderId="21" xfId="0" applyNumberFormat="1" applyFont="1" applyFill="1" applyBorder="1" applyAlignment="1">
      <alignment horizontal="center"/>
    </xf>
    <xf numFmtId="10" fontId="25" fillId="10" borderId="11" xfId="0" applyNumberFormat="1" applyFont="1" applyFill="1" applyBorder="1" applyAlignment="1">
      <alignment horizontal="center" vertical="center"/>
    </xf>
    <xf numFmtId="10" fontId="25" fillId="10" borderId="12" xfId="0" applyNumberFormat="1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9" fontId="2" fillId="3" borderId="3" xfId="0" applyNumberFormat="1" applyFont="1" applyFill="1" applyBorder="1" applyAlignment="1">
      <alignment horizontal="center" vertical="center" wrapText="1"/>
    </xf>
    <xf numFmtId="9" fontId="2" fillId="3" borderId="17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164" fontId="10" fillId="3" borderId="39" xfId="0" applyNumberFormat="1" applyFont="1" applyFill="1" applyBorder="1" applyAlignment="1">
      <alignment horizontal="center"/>
    </xf>
    <xf numFmtId="164" fontId="10" fillId="3" borderId="40" xfId="0" applyNumberFormat="1" applyFont="1" applyFill="1" applyBorder="1" applyAlignment="1">
      <alignment horizontal="center"/>
    </xf>
    <xf numFmtId="164" fontId="24" fillId="3" borderId="41" xfId="0" applyNumberFormat="1" applyFont="1" applyFill="1" applyBorder="1" applyAlignment="1">
      <alignment horizontal="center"/>
    </xf>
    <xf numFmtId="164" fontId="24" fillId="3" borderId="21" xfId="0" applyNumberFormat="1" applyFont="1" applyFill="1" applyBorder="1" applyAlignment="1">
      <alignment horizontal="center"/>
    </xf>
    <xf numFmtId="164" fontId="10" fillId="3" borderId="41" xfId="0" applyNumberFormat="1" applyFont="1" applyFill="1" applyBorder="1" applyAlignment="1">
      <alignment horizontal="center"/>
    </xf>
    <xf numFmtId="164" fontId="10" fillId="3" borderId="21" xfId="0" applyNumberFormat="1" applyFont="1" applyFill="1" applyBorder="1" applyAlignment="1">
      <alignment horizontal="center"/>
    </xf>
    <xf numFmtId="164" fontId="11" fillId="3" borderId="42" xfId="0" applyNumberFormat="1" applyFont="1" applyFill="1" applyBorder="1" applyAlignment="1">
      <alignment horizontal="center"/>
    </xf>
    <xf numFmtId="164" fontId="11" fillId="3" borderId="22" xfId="0" applyNumberFormat="1" applyFont="1" applyFill="1" applyBorder="1" applyAlignment="1">
      <alignment horizontal="center"/>
    </xf>
    <xf numFmtId="164" fontId="23" fillId="8" borderId="39" xfId="0" applyNumberFormat="1" applyFont="1" applyFill="1" applyBorder="1" applyAlignment="1">
      <alignment horizontal="center"/>
    </xf>
    <xf numFmtId="164" fontId="23" fillId="8" borderId="40" xfId="0" applyNumberFormat="1" applyFont="1" applyFill="1" applyBorder="1" applyAlignment="1">
      <alignment horizontal="center"/>
    </xf>
    <xf numFmtId="164" fontId="8" fillId="3" borderId="42" xfId="0" applyNumberFormat="1" applyFont="1" applyFill="1" applyBorder="1" applyAlignment="1">
      <alignment horizontal="center"/>
    </xf>
    <xf numFmtId="164" fontId="8" fillId="3" borderId="22" xfId="0" applyNumberFormat="1" applyFont="1" applyFill="1" applyBorder="1" applyAlignment="1">
      <alignment horizontal="center"/>
    </xf>
    <xf numFmtId="10" fontId="25" fillId="10" borderId="10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9" fontId="2" fillId="3" borderId="34" xfId="2" applyFont="1" applyFill="1" applyBorder="1" applyAlignment="1">
      <alignment horizontal="center" vertical="center" wrapText="1"/>
    </xf>
    <xf numFmtId="9" fontId="2" fillId="3" borderId="17" xfId="2" applyFont="1" applyFill="1" applyBorder="1" applyAlignment="1">
      <alignment horizontal="center" vertical="center" wrapText="1"/>
    </xf>
    <xf numFmtId="164" fontId="14" fillId="8" borderId="41" xfId="0" applyNumberFormat="1" applyFont="1" applyFill="1" applyBorder="1" applyAlignment="1">
      <alignment horizontal="center"/>
    </xf>
    <xf numFmtId="164" fontId="14" fillId="8" borderId="2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9" fontId="2" fillId="3" borderId="30" xfId="0" applyNumberFormat="1" applyFont="1" applyFill="1" applyBorder="1" applyAlignment="1">
      <alignment horizontal="center" vertical="center" wrapText="1"/>
    </xf>
    <xf numFmtId="9" fontId="2" fillId="3" borderId="31" xfId="0" applyNumberFormat="1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99"/>
      <color rgb="FFFF9900"/>
      <color rgb="FFFFFF66"/>
      <color rgb="FF00FF99"/>
      <color rgb="FF008080"/>
      <color rgb="FFFFFF99"/>
      <color rgb="FFFF0000"/>
      <color rgb="FF99FFCC"/>
      <color rgb="FFFF993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685800</xdr:colOff>
      <xdr:row>4</xdr:row>
      <xdr:rowOff>135170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685925" cy="897170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54</xdr:row>
      <xdr:rowOff>85725</xdr:rowOff>
    </xdr:from>
    <xdr:to>
      <xdr:col>1</xdr:col>
      <xdr:colOff>790575</xdr:colOff>
      <xdr:row>65</xdr:row>
      <xdr:rowOff>83820</xdr:rowOff>
    </xdr:to>
    <xdr:sp macro="" textlink="">
      <xdr:nvSpPr>
        <xdr:cNvPr id="6" name="Abrir llav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00175" y="10898505"/>
          <a:ext cx="419100" cy="1925955"/>
        </a:xfrm>
        <a:prstGeom prst="leftBrac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22860</xdr:colOff>
      <xdr:row>56</xdr:row>
      <xdr:rowOff>146684</xdr:rowOff>
    </xdr:from>
    <xdr:to>
      <xdr:col>1</xdr:col>
      <xdr:colOff>346710</xdr:colOff>
      <xdr:row>62</xdr:row>
      <xdr:rowOff>83820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2860" y="11309984"/>
          <a:ext cx="1352550" cy="9886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12 cuotas</a:t>
          </a:r>
          <a:r>
            <a:rPr lang="en-US" sz="1100" baseline="0"/>
            <a:t> </a:t>
          </a:r>
          <a:r>
            <a:rPr lang="en-US" sz="1100"/>
            <a:t>adicionales al finalizar</a:t>
          </a:r>
          <a:r>
            <a:rPr lang="en-US" sz="1100" baseline="0"/>
            <a:t> el </a:t>
          </a:r>
          <a:r>
            <a:rPr lang="en-US" sz="1100"/>
            <a:t>programa</a:t>
          </a:r>
          <a:r>
            <a:rPr lang="en-US" sz="1100" baseline="0"/>
            <a:t> académico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4</xdr:row>
      <xdr:rowOff>68495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8300" cy="897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99"/>
  </sheetPr>
  <dimension ref="A1:L82"/>
  <sheetViews>
    <sheetView showGridLines="0" tabSelected="1" topLeftCell="A29" zoomScaleNormal="100" workbookViewId="0">
      <selection activeCell="D46" sqref="D46"/>
    </sheetView>
  </sheetViews>
  <sheetFormatPr baseColWidth="10" defaultColWidth="11.42578125" defaultRowHeight="12.75" x14ac:dyDescent="0.2"/>
  <cols>
    <col min="1" max="2" width="15" style="1" customWidth="1"/>
    <col min="3" max="3" width="25.140625" style="4" customWidth="1"/>
    <col min="4" max="4" width="16.140625" style="2" customWidth="1"/>
    <col min="5" max="5" width="10.42578125" style="1" customWidth="1"/>
    <col min="6" max="6" width="16.42578125" style="2" customWidth="1"/>
    <col min="7" max="7" width="18.5703125" style="3" customWidth="1"/>
    <col min="8" max="8" width="16.42578125" style="1" customWidth="1"/>
    <col min="9" max="9" width="15.5703125" style="1" customWidth="1"/>
    <col min="10" max="10" width="11.42578125" style="1" customWidth="1"/>
    <col min="11" max="11" width="18.28515625" style="1" customWidth="1"/>
    <col min="12" max="12" width="11.42578125" style="63"/>
    <col min="13" max="16384" width="11.42578125" style="1"/>
  </cols>
  <sheetData>
    <row r="1" spans="1:11" ht="15.75" customHeight="1" thickBot="1" x14ac:dyDescent="0.25">
      <c r="A1" s="6"/>
      <c r="B1" s="6"/>
      <c r="C1" s="7"/>
      <c r="D1" s="8"/>
      <c r="E1" s="6"/>
      <c r="F1" s="8"/>
      <c r="G1" s="9"/>
      <c r="H1" s="6"/>
      <c r="I1" s="6"/>
      <c r="J1" s="6"/>
      <c r="K1" s="6"/>
    </row>
    <row r="2" spans="1:11" ht="18.75" thickBot="1" x14ac:dyDescent="0.25">
      <c r="A2" s="6"/>
      <c r="B2" s="6"/>
      <c r="C2" s="127" t="s">
        <v>29</v>
      </c>
      <c r="D2" s="128"/>
      <c r="E2" s="128"/>
      <c r="F2" s="128"/>
      <c r="G2" s="128"/>
      <c r="H2" s="128"/>
      <c r="I2" s="129"/>
      <c r="J2" s="6"/>
      <c r="K2" s="6"/>
    </row>
    <row r="3" spans="1:11" ht="13.5" thickBot="1" x14ac:dyDescent="0.25">
      <c r="A3" s="6"/>
      <c r="B3" s="6"/>
      <c r="C3" s="7"/>
      <c r="D3" s="8"/>
      <c r="E3" s="6"/>
      <c r="F3" s="8"/>
      <c r="G3" s="9"/>
      <c r="H3" s="6"/>
      <c r="I3" s="6"/>
      <c r="J3" s="6"/>
      <c r="K3" s="6"/>
    </row>
    <row r="4" spans="1:11" ht="17.25" thickBot="1" x14ac:dyDescent="0.25">
      <c r="A4" s="6"/>
      <c r="B4" s="6"/>
      <c r="C4" s="10"/>
      <c r="D4" s="116" t="s">
        <v>16</v>
      </c>
      <c r="E4" s="142">
        <v>1.35E-2</v>
      </c>
      <c r="F4" s="142"/>
      <c r="G4" s="143"/>
      <c r="H4" s="6"/>
      <c r="I4" s="6"/>
      <c r="J4" s="6"/>
      <c r="K4" s="6"/>
    </row>
    <row r="5" spans="1:11" x14ac:dyDescent="0.2">
      <c r="A5" s="6"/>
      <c r="B5" s="6"/>
      <c r="C5" s="11"/>
      <c r="D5" s="8"/>
      <c r="E5" s="6"/>
      <c r="F5" s="8"/>
      <c r="G5" s="9"/>
      <c r="H5" s="6"/>
      <c r="I5" s="6"/>
      <c r="J5" s="6"/>
      <c r="K5" s="6"/>
    </row>
    <row r="6" spans="1:11" ht="13.5" thickBot="1" x14ac:dyDescent="0.25">
      <c r="A6" s="6"/>
      <c r="B6" s="6"/>
      <c r="C6" s="7"/>
      <c r="D6" s="8"/>
      <c r="E6" s="6"/>
      <c r="F6" s="8"/>
      <c r="G6" s="9"/>
      <c r="H6" s="6"/>
      <c r="I6" s="6"/>
      <c r="J6" s="6"/>
      <c r="K6" s="6"/>
    </row>
    <row r="7" spans="1:11" ht="20.25" customHeight="1" thickBot="1" x14ac:dyDescent="0.25">
      <c r="A7" s="6"/>
      <c r="B7" s="6"/>
      <c r="C7" s="130" t="s">
        <v>12</v>
      </c>
      <c r="D7" s="131"/>
      <c r="E7" s="131"/>
      <c r="F7" s="131"/>
      <c r="G7" s="131"/>
      <c r="H7" s="131"/>
      <c r="I7" s="132"/>
      <c r="J7" s="6"/>
      <c r="K7" s="6"/>
    </row>
    <row r="8" spans="1:11" ht="15.75" customHeight="1" thickBot="1" x14ac:dyDescent="0.25">
      <c r="A8" s="6"/>
      <c r="B8" s="6"/>
      <c r="C8" s="133" t="s">
        <v>22</v>
      </c>
      <c r="D8" s="134"/>
      <c r="E8" s="134"/>
      <c r="F8" s="14"/>
      <c r="G8" s="14"/>
      <c r="H8" s="15"/>
      <c r="I8" s="17"/>
      <c r="J8" s="6"/>
      <c r="K8" s="6"/>
    </row>
    <row r="9" spans="1:11" ht="26.25" customHeight="1" thickBot="1" x14ac:dyDescent="0.25">
      <c r="A9" s="6"/>
      <c r="B9" s="6"/>
      <c r="C9" s="101" t="s">
        <v>0</v>
      </c>
      <c r="D9" s="75">
        <v>31163000</v>
      </c>
      <c r="E9" s="15"/>
      <c r="F9" s="14"/>
      <c r="G9" s="16"/>
      <c r="H9" s="65"/>
      <c r="I9" s="17"/>
      <c r="J9" s="6"/>
      <c r="K9" s="6"/>
    </row>
    <row r="10" spans="1:11" ht="28.5" customHeight="1" x14ac:dyDescent="0.25">
      <c r="A10" s="6"/>
      <c r="B10" s="6"/>
      <c r="C10" s="144" t="s">
        <v>17</v>
      </c>
      <c r="D10" s="146">
        <f>+K24</f>
        <v>0.62957820025496425</v>
      </c>
      <c r="E10" s="18" t="str">
        <f>IF(D10&gt;=40%,"","Este % no debe ser inferior al 40%")</f>
        <v/>
      </c>
      <c r="F10" s="121" t="s">
        <v>19</v>
      </c>
      <c r="G10" s="123">
        <f>+D9</f>
        <v>31163000</v>
      </c>
      <c r="H10" s="16"/>
      <c r="I10" s="17"/>
      <c r="J10" s="6"/>
      <c r="K10" s="6"/>
    </row>
    <row r="11" spans="1:11" ht="15.75" customHeight="1" thickBot="1" x14ac:dyDescent="0.3">
      <c r="A11" s="6"/>
      <c r="B11" s="6"/>
      <c r="C11" s="145"/>
      <c r="D11" s="147"/>
      <c r="E11" s="21"/>
      <c r="F11" s="122"/>
      <c r="G11" s="124"/>
      <c r="H11" s="15"/>
      <c r="I11" s="17"/>
      <c r="J11" s="6"/>
      <c r="K11" s="6"/>
    </row>
    <row r="12" spans="1:11" ht="13.5" thickBot="1" x14ac:dyDescent="0.25">
      <c r="A12" s="6"/>
      <c r="B12" s="6"/>
      <c r="C12" s="19"/>
      <c r="D12" s="20"/>
      <c r="E12" s="15"/>
      <c r="F12" s="14"/>
      <c r="G12" s="16"/>
      <c r="H12" s="15"/>
      <c r="I12" s="17"/>
      <c r="J12" s="6"/>
      <c r="K12" s="6"/>
    </row>
    <row r="13" spans="1:11" ht="25.9" customHeight="1" thickBot="1" x14ac:dyDescent="0.25">
      <c r="A13" s="6"/>
      <c r="B13" s="6"/>
      <c r="C13" s="98" t="s">
        <v>33</v>
      </c>
      <c r="D13" s="99">
        <f>G10*20%</f>
        <v>6232600</v>
      </c>
      <c r="E13" s="15"/>
      <c r="F13" s="14"/>
      <c r="G13" s="16"/>
      <c r="H13" s="15"/>
      <c r="I13" s="17"/>
      <c r="J13" s="6"/>
      <c r="K13" s="6"/>
    </row>
    <row r="14" spans="1:11" ht="14.25" thickBot="1" x14ac:dyDescent="0.3">
      <c r="A14" s="6"/>
      <c r="B14" s="6"/>
      <c r="C14" s="109" t="s">
        <v>8</v>
      </c>
      <c r="D14" s="110">
        <v>10000000</v>
      </c>
      <c r="E14" s="21" t="str">
        <f>IF(D14&gt;=D13,"","Este valor no debe ser inferior al sugerido")</f>
        <v/>
      </c>
      <c r="F14" s="14"/>
      <c r="G14" s="16"/>
      <c r="H14" s="15"/>
      <c r="I14" s="17"/>
      <c r="J14" s="6"/>
      <c r="K14" s="6"/>
    </row>
    <row r="15" spans="1:11" ht="13.5" thickBot="1" x14ac:dyDescent="0.25">
      <c r="A15" s="6"/>
      <c r="B15" s="6"/>
      <c r="C15" s="80" t="s">
        <v>2</v>
      </c>
      <c r="D15" s="107">
        <v>46189</v>
      </c>
      <c r="E15" s="15" t="s">
        <v>32</v>
      </c>
      <c r="F15" s="120"/>
      <c r="G15" s="120"/>
      <c r="H15" s="15"/>
      <c r="I15" s="17"/>
      <c r="J15" s="6"/>
      <c r="K15" s="6"/>
    </row>
    <row r="16" spans="1:11" ht="13.5" thickBot="1" x14ac:dyDescent="0.25">
      <c r="A16" s="6"/>
      <c r="B16" s="6"/>
      <c r="C16" s="101" t="s">
        <v>11</v>
      </c>
      <c r="D16" s="108">
        <v>12</v>
      </c>
      <c r="E16" s="15"/>
      <c r="F16" s="14"/>
      <c r="G16" s="16"/>
      <c r="H16" s="15"/>
      <c r="I16" s="17"/>
      <c r="J16" s="6"/>
      <c r="K16" s="6"/>
    </row>
    <row r="17" spans="1:12" ht="13.5" thickBot="1" x14ac:dyDescent="0.25">
      <c r="A17" s="6"/>
      <c r="B17" s="6"/>
      <c r="C17" s="56"/>
      <c r="D17" s="57"/>
      <c r="E17" s="58"/>
      <c r="F17" s="57"/>
      <c r="G17" s="59"/>
      <c r="H17" s="58"/>
      <c r="I17" s="60"/>
      <c r="J17" s="6"/>
      <c r="K17" s="6"/>
    </row>
    <row r="18" spans="1:12" s="5" customFormat="1" ht="27.75" customHeight="1" thickBot="1" x14ac:dyDescent="0.3">
      <c r="A18" s="12"/>
      <c r="B18" s="12"/>
      <c r="C18" s="48" t="s">
        <v>3</v>
      </c>
      <c r="D18" s="44" t="s">
        <v>4</v>
      </c>
      <c r="E18" s="149" t="s">
        <v>24</v>
      </c>
      <c r="F18" s="150"/>
      <c r="G18" s="42" t="s">
        <v>9</v>
      </c>
      <c r="H18" s="41" t="s">
        <v>6</v>
      </c>
      <c r="I18" s="43" t="s">
        <v>7</v>
      </c>
      <c r="J18" s="12"/>
      <c r="K18" s="12"/>
      <c r="L18" s="64"/>
    </row>
    <row r="19" spans="1:12" x14ac:dyDescent="0.2">
      <c r="A19" s="6"/>
      <c r="B19" s="6"/>
      <c r="C19" s="49">
        <f>IF(D9&lt;&gt;"",1,"")</f>
        <v>1</v>
      </c>
      <c r="D19" s="45">
        <f>IF(C19&lt;&gt;"",(G10-G19)," ")</f>
        <v>21163000</v>
      </c>
      <c r="E19" s="151"/>
      <c r="F19" s="152"/>
      <c r="G19" s="35">
        <f>+D14</f>
        <v>10000000</v>
      </c>
      <c r="H19" s="67">
        <f t="shared" ref="H19:H33" si="0">+IF(C19&lt;&gt;"",E19+F19+G19,"")</f>
        <v>10000000</v>
      </c>
      <c r="I19" s="68">
        <f>+D15</f>
        <v>46189</v>
      </c>
      <c r="J19" s="6"/>
      <c r="K19" s="6"/>
    </row>
    <row r="20" spans="1:12" x14ac:dyDescent="0.2">
      <c r="A20" s="6"/>
      <c r="B20" s="6"/>
      <c r="C20" s="50">
        <f t="shared" ref="C20:C33" si="1">IF(C19&lt;$D$16,C19+1,"")</f>
        <v>2</v>
      </c>
      <c r="D20" s="46">
        <f>IF(C20&lt;&gt;"",(D19-G20)," ")</f>
        <v>19239090.90909091</v>
      </c>
      <c r="E20" s="138">
        <f>IF(C20&lt;&gt;"",(D19*$E$4),"")</f>
        <v>285700.5</v>
      </c>
      <c r="F20" s="139"/>
      <c r="G20" s="35">
        <f>IF(C20&lt;&gt;"",(($G$10-$G$19)/($D$16-1)),"")</f>
        <v>1923909.0909090908</v>
      </c>
      <c r="H20" s="67">
        <f>+IF(C20&lt;&gt;"",E20+F20+G20,"")</f>
        <v>2209609.5909090908</v>
      </c>
      <c r="I20" s="69">
        <f t="shared" ref="I20:I33" si="2">IF(C20&lt;&gt;"",EDATE(I19,1),"")</f>
        <v>46219</v>
      </c>
      <c r="J20" s="6"/>
      <c r="K20" s="6"/>
    </row>
    <row r="21" spans="1:12" x14ac:dyDescent="0.2">
      <c r="A21" s="6"/>
      <c r="B21" s="6"/>
      <c r="C21" s="50">
        <f t="shared" si="1"/>
        <v>3</v>
      </c>
      <c r="D21" s="46">
        <f t="shared" ref="D21:D33" si="3">IF(C21&lt;&gt;"",(D20-G21)," ")</f>
        <v>17315181.81818182</v>
      </c>
      <c r="E21" s="138">
        <f t="shared" ref="E21:E33" si="4">IF(C21&lt;&gt;"",(D20*$E$4),"")</f>
        <v>259727.72727272729</v>
      </c>
      <c r="F21" s="139"/>
      <c r="G21" s="35">
        <f t="shared" ref="G21:G33" si="5">IF(C21&lt;&gt;"",(($G$10-$G$19)/($D$16-1)),"")</f>
        <v>1923909.0909090908</v>
      </c>
      <c r="H21" s="67">
        <f t="shared" si="0"/>
        <v>2183636.8181818184</v>
      </c>
      <c r="I21" s="69">
        <f t="shared" si="2"/>
        <v>46250</v>
      </c>
      <c r="J21" s="118"/>
      <c r="K21" s="118"/>
      <c r="L21" s="118"/>
    </row>
    <row r="22" spans="1:12" x14ac:dyDescent="0.2">
      <c r="A22" s="6"/>
      <c r="B22" s="6"/>
      <c r="C22" s="50">
        <f t="shared" si="1"/>
        <v>4</v>
      </c>
      <c r="D22" s="46">
        <f t="shared" si="3"/>
        <v>15391272.72727273</v>
      </c>
      <c r="E22" s="138">
        <f t="shared" si="4"/>
        <v>233754.95454545456</v>
      </c>
      <c r="F22" s="139"/>
      <c r="G22" s="35">
        <f t="shared" si="5"/>
        <v>1923909.0909090908</v>
      </c>
      <c r="H22" s="67">
        <f t="shared" si="0"/>
        <v>2157664.0454545454</v>
      </c>
      <c r="I22" s="69">
        <f t="shared" si="2"/>
        <v>46281</v>
      </c>
      <c r="J22" s="118"/>
      <c r="K22" s="118"/>
      <c r="L22" s="118"/>
    </row>
    <row r="23" spans="1:12" x14ac:dyDescent="0.2">
      <c r="A23" s="6"/>
      <c r="B23" s="6"/>
      <c r="C23" s="50">
        <f t="shared" si="1"/>
        <v>5</v>
      </c>
      <c r="D23" s="46">
        <f t="shared" si="3"/>
        <v>13467363.63636364</v>
      </c>
      <c r="E23" s="138">
        <f t="shared" si="4"/>
        <v>207782.18181818185</v>
      </c>
      <c r="F23" s="139"/>
      <c r="G23" s="35">
        <f t="shared" si="5"/>
        <v>1923909.0909090908</v>
      </c>
      <c r="H23" s="67">
        <f t="shared" si="0"/>
        <v>2131691.2727272725</v>
      </c>
      <c r="I23" s="69">
        <f t="shared" si="2"/>
        <v>46311</v>
      </c>
      <c r="J23" s="118"/>
      <c r="K23" s="118"/>
      <c r="L23" s="118"/>
    </row>
    <row r="24" spans="1:12" x14ac:dyDescent="0.2">
      <c r="A24" s="6"/>
      <c r="B24" s="66"/>
      <c r="C24" s="50">
        <f t="shared" si="1"/>
        <v>6</v>
      </c>
      <c r="D24" s="78">
        <f t="shared" si="3"/>
        <v>11543454.545454551</v>
      </c>
      <c r="E24" s="138">
        <f t="shared" si="4"/>
        <v>181809.40909090915</v>
      </c>
      <c r="F24" s="139"/>
      <c r="G24" s="35">
        <f t="shared" si="5"/>
        <v>1923909.0909090908</v>
      </c>
      <c r="H24" s="67">
        <f t="shared" si="0"/>
        <v>2105718.5</v>
      </c>
      <c r="I24" s="69">
        <f t="shared" si="2"/>
        <v>46342</v>
      </c>
      <c r="J24" s="119">
        <f>SUBTOTAL(9,H19:H24)</f>
        <v>20788320.227272727</v>
      </c>
      <c r="K24" s="117">
        <f>(SUBTOTAL(9,G19:G24))/D9</f>
        <v>0.62957820025496425</v>
      </c>
      <c r="L24" s="119">
        <f>SUBTOTAL(9,G19:G24)</f>
        <v>19619545.454545449</v>
      </c>
    </row>
    <row r="25" spans="1:12" x14ac:dyDescent="0.2">
      <c r="A25" s="6"/>
      <c r="B25" s="6"/>
      <c r="C25" s="50">
        <f t="shared" si="1"/>
        <v>7</v>
      </c>
      <c r="D25" s="46">
        <f t="shared" si="3"/>
        <v>9619545.4545454606</v>
      </c>
      <c r="E25" s="140">
        <f t="shared" si="4"/>
        <v>155836.63636363644</v>
      </c>
      <c r="F25" s="141"/>
      <c r="G25" s="35">
        <f t="shared" si="5"/>
        <v>1923909.0909090908</v>
      </c>
      <c r="H25" s="36">
        <f t="shared" si="0"/>
        <v>2079745.7272727273</v>
      </c>
      <c r="I25" s="37">
        <f t="shared" si="2"/>
        <v>46372</v>
      </c>
      <c r="J25" s="118"/>
      <c r="K25" s="118"/>
      <c r="L25" s="118"/>
    </row>
    <row r="26" spans="1:12" x14ac:dyDescent="0.2">
      <c r="A26" s="6"/>
      <c r="B26" s="6"/>
      <c r="C26" s="50">
        <f t="shared" si="1"/>
        <v>8</v>
      </c>
      <c r="D26" s="46">
        <f t="shared" si="3"/>
        <v>7695636.3636363698</v>
      </c>
      <c r="E26" s="155">
        <f t="shared" si="4"/>
        <v>129863.86363636372</v>
      </c>
      <c r="F26" s="156"/>
      <c r="G26" s="35">
        <f t="shared" si="5"/>
        <v>1923909.0909090908</v>
      </c>
      <c r="H26" s="36">
        <f t="shared" si="0"/>
        <v>2053772.9545454546</v>
      </c>
      <c r="I26" s="37">
        <f t="shared" si="2"/>
        <v>46403</v>
      </c>
      <c r="J26" s="118"/>
      <c r="K26" s="119">
        <f>SUBTOTAL(9,E20:E24)</f>
        <v>1168774.7727272729</v>
      </c>
      <c r="L26" s="118"/>
    </row>
    <row r="27" spans="1:12" x14ac:dyDescent="0.2">
      <c r="A27" s="6"/>
      <c r="B27" s="6"/>
      <c r="C27" s="50">
        <f t="shared" si="1"/>
        <v>9</v>
      </c>
      <c r="D27" s="46">
        <f t="shared" si="3"/>
        <v>5771727.272727279</v>
      </c>
      <c r="E27" s="155">
        <f t="shared" si="4"/>
        <v>103891.09090909098</v>
      </c>
      <c r="F27" s="156"/>
      <c r="G27" s="35">
        <f t="shared" si="5"/>
        <v>1923909.0909090908</v>
      </c>
      <c r="H27" s="36">
        <f t="shared" si="0"/>
        <v>2027800.1818181819</v>
      </c>
      <c r="I27" s="37">
        <f t="shared" si="2"/>
        <v>46434</v>
      </c>
      <c r="J27" s="6"/>
      <c r="K27" s="6"/>
    </row>
    <row r="28" spans="1:12" x14ac:dyDescent="0.2">
      <c r="A28" s="6"/>
      <c r="B28" s="6"/>
      <c r="C28" s="50">
        <f t="shared" si="1"/>
        <v>10</v>
      </c>
      <c r="D28" s="46">
        <f t="shared" si="3"/>
        <v>3847818.1818181882</v>
      </c>
      <c r="E28" s="155">
        <f t="shared" si="4"/>
        <v>77918.318181818264</v>
      </c>
      <c r="F28" s="156"/>
      <c r="G28" s="35">
        <f t="shared" si="5"/>
        <v>1923909.0909090908</v>
      </c>
      <c r="H28" s="36">
        <f t="shared" si="0"/>
        <v>2001827.4090909092</v>
      </c>
      <c r="I28" s="37">
        <f t="shared" si="2"/>
        <v>46462</v>
      </c>
      <c r="J28" s="6"/>
      <c r="K28" s="6"/>
    </row>
    <row r="29" spans="1:12" x14ac:dyDescent="0.2">
      <c r="A29" s="6"/>
      <c r="B29" s="6"/>
      <c r="C29" s="50">
        <f t="shared" si="1"/>
        <v>11</v>
      </c>
      <c r="D29" s="46">
        <f t="shared" si="3"/>
        <v>1923909.0909090973</v>
      </c>
      <c r="E29" s="155">
        <f t="shared" si="4"/>
        <v>51945.545454545543</v>
      </c>
      <c r="F29" s="156"/>
      <c r="G29" s="35">
        <f t="shared" si="5"/>
        <v>1923909.0909090908</v>
      </c>
      <c r="H29" s="36">
        <f t="shared" si="0"/>
        <v>1975854.6363636365</v>
      </c>
      <c r="I29" s="37">
        <f t="shared" si="2"/>
        <v>46493</v>
      </c>
      <c r="J29" s="6"/>
      <c r="K29" s="6"/>
    </row>
    <row r="30" spans="1:12" x14ac:dyDescent="0.2">
      <c r="A30" s="6"/>
      <c r="B30" s="6"/>
      <c r="C30" s="50">
        <f t="shared" si="1"/>
        <v>12</v>
      </c>
      <c r="D30" s="46">
        <f t="shared" si="3"/>
        <v>6.5192580223083496E-9</v>
      </c>
      <c r="E30" s="155">
        <f t="shared" si="4"/>
        <v>25972.772727272815</v>
      </c>
      <c r="F30" s="156"/>
      <c r="G30" s="35">
        <f t="shared" si="5"/>
        <v>1923909.0909090908</v>
      </c>
      <c r="H30" s="36">
        <f t="shared" si="0"/>
        <v>1949881.8636363635</v>
      </c>
      <c r="I30" s="37">
        <f t="shared" si="2"/>
        <v>46523</v>
      </c>
      <c r="J30" s="6"/>
      <c r="K30" s="6"/>
    </row>
    <row r="31" spans="1:12" x14ac:dyDescent="0.2">
      <c r="A31" s="6"/>
      <c r="B31" s="6"/>
      <c r="C31" s="50" t="str">
        <f t="shared" si="1"/>
        <v/>
      </c>
      <c r="D31" s="46" t="str">
        <f t="shared" si="3"/>
        <v xml:space="preserve"> </v>
      </c>
      <c r="E31" s="155" t="str">
        <f t="shared" si="4"/>
        <v/>
      </c>
      <c r="F31" s="156"/>
      <c r="G31" s="35" t="str">
        <f t="shared" si="5"/>
        <v/>
      </c>
      <c r="H31" s="36" t="str">
        <f t="shared" si="0"/>
        <v/>
      </c>
      <c r="I31" s="37" t="str">
        <f t="shared" si="2"/>
        <v/>
      </c>
      <c r="J31" s="6"/>
      <c r="K31" s="6"/>
    </row>
    <row r="32" spans="1:12" x14ac:dyDescent="0.2">
      <c r="A32" s="6"/>
      <c r="B32" s="6"/>
      <c r="C32" s="50" t="str">
        <f t="shared" si="1"/>
        <v/>
      </c>
      <c r="D32" s="46" t="str">
        <f t="shared" si="3"/>
        <v xml:space="preserve"> </v>
      </c>
      <c r="E32" s="155" t="str">
        <f t="shared" si="4"/>
        <v/>
      </c>
      <c r="F32" s="156"/>
      <c r="G32" s="35" t="str">
        <f t="shared" si="5"/>
        <v/>
      </c>
      <c r="H32" s="36" t="str">
        <f t="shared" si="0"/>
        <v/>
      </c>
      <c r="I32" s="37" t="str">
        <f t="shared" si="2"/>
        <v/>
      </c>
      <c r="J32" s="6"/>
      <c r="K32" s="6"/>
    </row>
    <row r="33" spans="1:11" x14ac:dyDescent="0.2">
      <c r="A33" s="6"/>
      <c r="B33" s="6"/>
      <c r="C33" s="50" t="str">
        <f t="shared" si="1"/>
        <v/>
      </c>
      <c r="D33" s="46" t="str">
        <f t="shared" si="3"/>
        <v xml:space="preserve"> </v>
      </c>
      <c r="E33" s="155" t="str">
        <f t="shared" si="4"/>
        <v/>
      </c>
      <c r="F33" s="156"/>
      <c r="G33" s="35" t="str">
        <f t="shared" si="5"/>
        <v/>
      </c>
      <c r="H33" s="36" t="str">
        <f t="shared" si="0"/>
        <v/>
      </c>
      <c r="I33" s="37" t="str">
        <f t="shared" si="2"/>
        <v/>
      </c>
      <c r="J33" s="6"/>
      <c r="K33" s="6"/>
    </row>
    <row r="34" spans="1:11" ht="15.75" customHeight="1" thickBot="1" x14ac:dyDescent="0.25">
      <c r="A34" s="6"/>
      <c r="B34" s="6"/>
      <c r="C34" s="51" t="s">
        <v>10</v>
      </c>
      <c r="D34" s="47"/>
      <c r="E34" s="157">
        <f>SUM(E19:F33)</f>
        <v>1714203.0000000009</v>
      </c>
      <c r="F34" s="158"/>
      <c r="G34" s="38">
        <f>SUM(G19:G33)</f>
        <v>31162999.999999989</v>
      </c>
      <c r="H34" s="38">
        <f>SUM(H19:H33)</f>
        <v>32877203</v>
      </c>
      <c r="I34" s="39"/>
      <c r="J34" s="6"/>
      <c r="K34" s="6"/>
    </row>
    <row r="35" spans="1:11" x14ac:dyDescent="0.2">
      <c r="A35" s="6"/>
      <c r="B35" s="6"/>
      <c r="C35" s="7"/>
      <c r="D35" s="8"/>
      <c r="E35" s="6"/>
      <c r="F35" s="8"/>
      <c r="G35" s="9"/>
      <c r="H35" s="6"/>
      <c r="I35" s="6"/>
      <c r="J35" s="6"/>
      <c r="K35" s="6"/>
    </row>
    <row r="36" spans="1:11" ht="13.5" thickBot="1" x14ac:dyDescent="0.25">
      <c r="A36" s="6"/>
      <c r="B36" s="6"/>
      <c r="C36" s="7"/>
      <c r="D36" s="8"/>
      <c r="E36" s="6"/>
      <c r="F36" s="8"/>
      <c r="G36" s="9"/>
      <c r="H36" s="6"/>
      <c r="I36" s="6"/>
      <c r="J36" s="6"/>
      <c r="K36" s="6"/>
    </row>
    <row r="37" spans="1:11" ht="21.75" customHeight="1" thickBot="1" x14ac:dyDescent="0.25">
      <c r="A37" s="6"/>
      <c r="B37" s="6"/>
      <c r="C37" s="135" t="s">
        <v>13</v>
      </c>
      <c r="D37" s="136"/>
      <c r="E37" s="136"/>
      <c r="F37" s="136"/>
      <c r="G37" s="136"/>
      <c r="H37" s="136"/>
      <c r="I37" s="137"/>
      <c r="J37" s="6"/>
      <c r="K37" s="6"/>
    </row>
    <row r="38" spans="1:11" ht="13.5" thickBot="1" x14ac:dyDescent="0.25">
      <c r="A38" s="6"/>
      <c r="B38" s="6"/>
      <c r="C38" s="133"/>
      <c r="D38" s="134"/>
      <c r="E38" s="134"/>
      <c r="F38" s="29"/>
      <c r="G38" s="31"/>
      <c r="H38" s="30"/>
      <c r="I38" s="32"/>
      <c r="J38" s="6"/>
      <c r="K38" s="6"/>
    </row>
    <row r="39" spans="1:11" ht="20.25" customHeight="1" thickBot="1" x14ac:dyDescent="0.25">
      <c r="A39" s="125"/>
      <c r="B39" s="126"/>
      <c r="C39" s="71" t="s">
        <v>0</v>
      </c>
      <c r="D39" s="102">
        <f>+D24+G40</f>
        <v>45199494.545454547</v>
      </c>
      <c r="E39" s="30"/>
      <c r="F39" s="29"/>
      <c r="G39" s="31"/>
      <c r="H39" s="30"/>
      <c r="I39" s="32"/>
      <c r="J39" s="6"/>
      <c r="K39" s="6"/>
    </row>
    <row r="40" spans="1:11" ht="26.25" customHeight="1" thickBot="1" x14ac:dyDescent="0.3">
      <c r="A40" s="125"/>
      <c r="B40" s="126"/>
      <c r="C40" s="148" t="s">
        <v>18</v>
      </c>
      <c r="D40" s="146">
        <f>+K54</f>
        <v>0.6047292703885836</v>
      </c>
      <c r="E40" s="18" t="str">
        <f>IF(D40&gt;=40%,"","Este % no debe ser inferior al 40%")</f>
        <v/>
      </c>
      <c r="F40" s="70" t="s">
        <v>26</v>
      </c>
      <c r="G40" s="72">
        <f>+G10+(G10*8%)</f>
        <v>33656040</v>
      </c>
      <c r="H40" s="30"/>
      <c r="I40" s="32"/>
      <c r="J40" s="6"/>
      <c r="K40" s="6"/>
    </row>
    <row r="41" spans="1:11" ht="13.5" thickBot="1" x14ac:dyDescent="0.25">
      <c r="A41" s="125"/>
      <c r="B41" s="126"/>
      <c r="C41" s="145"/>
      <c r="D41" s="147"/>
      <c r="E41" s="30"/>
      <c r="F41" s="71" t="s">
        <v>1</v>
      </c>
      <c r="G41" s="73">
        <f>+D24+G40</f>
        <v>45199494.545454547</v>
      </c>
      <c r="H41" s="30"/>
      <c r="I41" s="32"/>
      <c r="J41" s="6"/>
      <c r="K41" s="6"/>
    </row>
    <row r="42" spans="1:11" s="63" customFormat="1" ht="13.5" thickBot="1" x14ac:dyDescent="0.25">
      <c r="A42" s="125"/>
      <c r="B42" s="126"/>
      <c r="C42" s="28"/>
      <c r="D42" s="33"/>
      <c r="E42" s="30"/>
      <c r="F42" s="29"/>
      <c r="G42" s="31"/>
      <c r="H42" s="30"/>
      <c r="I42" s="32"/>
      <c r="J42" s="6"/>
      <c r="K42" s="6"/>
    </row>
    <row r="43" spans="1:11" s="63" customFormat="1" ht="27" customHeight="1" thickBot="1" x14ac:dyDescent="0.25">
      <c r="A43" s="125"/>
      <c r="B43" s="126"/>
      <c r="C43" s="98" t="s">
        <v>33</v>
      </c>
      <c r="D43" s="99">
        <f>G40*20%</f>
        <v>6731208</v>
      </c>
      <c r="E43" s="30"/>
      <c r="F43" s="29"/>
      <c r="G43" s="31"/>
      <c r="H43" s="30"/>
      <c r="I43" s="32"/>
      <c r="J43" s="6"/>
      <c r="K43" s="6"/>
    </row>
    <row r="44" spans="1:11" s="63" customFormat="1" ht="14.25" thickBot="1" x14ac:dyDescent="0.3">
      <c r="A44" s="125"/>
      <c r="B44" s="126"/>
      <c r="C44" s="71" t="s">
        <v>8</v>
      </c>
      <c r="D44" s="104">
        <v>10000000</v>
      </c>
      <c r="E44" s="21" t="str">
        <f>IF(D44&gt;=D43,"","Este valor no debe ser inferior al sugerido")</f>
        <v/>
      </c>
      <c r="F44" s="29"/>
      <c r="G44" s="31"/>
      <c r="H44" s="30"/>
      <c r="I44" s="32"/>
      <c r="J44" s="6"/>
      <c r="K44" s="6"/>
    </row>
    <row r="45" spans="1:11" s="63" customFormat="1" ht="14.25" thickBot="1" x14ac:dyDescent="0.3">
      <c r="A45" s="6"/>
      <c r="B45" s="6"/>
      <c r="C45" s="70" t="s">
        <v>2</v>
      </c>
      <c r="D45" s="106">
        <v>46373</v>
      </c>
      <c r="E45" s="15" t="s">
        <v>32</v>
      </c>
      <c r="F45" s="29"/>
      <c r="G45" s="31"/>
      <c r="H45" s="34"/>
      <c r="I45" s="32"/>
      <c r="J45" s="6"/>
      <c r="K45" s="6"/>
    </row>
    <row r="46" spans="1:11" s="63" customFormat="1" ht="13.5" thickBot="1" x14ac:dyDescent="0.25">
      <c r="A46" s="6"/>
      <c r="B46" s="6"/>
      <c r="C46" s="71" t="s">
        <v>11</v>
      </c>
      <c r="D46" s="105">
        <v>18</v>
      </c>
      <c r="E46" s="30"/>
      <c r="F46" s="29"/>
      <c r="G46" s="31"/>
      <c r="H46" s="30"/>
      <c r="I46" s="32"/>
      <c r="J46" s="6"/>
      <c r="K46" s="6"/>
    </row>
    <row r="47" spans="1:11" s="63" customFormat="1" ht="13.5" thickBot="1" x14ac:dyDescent="0.25">
      <c r="A47" s="6"/>
      <c r="B47" s="6"/>
      <c r="C47" s="28"/>
      <c r="D47" s="29"/>
      <c r="E47" s="30"/>
      <c r="F47" s="29"/>
      <c r="G47" s="31"/>
      <c r="H47" s="30"/>
      <c r="I47" s="32"/>
      <c r="J47" s="6"/>
      <c r="K47" s="6"/>
    </row>
    <row r="48" spans="1:11" s="63" customFormat="1" ht="25.5" customHeight="1" thickBot="1" x14ac:dyDescent="0.25">
      <c r="A48" s="6"/>
      <c r="B48" s="6"/>
      <c r="C48" s="54" t="s">
        <v>3</v>
      </c>
      <c r="D48" s="52" t="s">
        <v>4</v>
      </c>
      <c r="E48" s="149" t="s">
        <v>24</v>
      </c>
      <c r="F48" s="150"/>
      <c r="G48" s="26" t="s">
        <v>9</v>
      </c>
      <c r="H48" s="25" t="s">
        <v>6</v>
      </c>
      <c r="I48" s="27" t="s">
        <v>7</v>
      </c>
      <c r="J48" s="6"/>
      <c r="K48" s="6"/>
    </row>
    <row r="49" spans="1:12" s="63" customFormat="1" x14ac:dyDescent="0.2">
      <c r="A49" s="6"/>
      <c r="B49" s="6"/>
      <c r="C49" s="49">
        <f>IF(D39&lt;&gt;"",1,"")</f>
        <v>1</v>
      </c>
      <c r="D49" s="45">
        <f>IF(C49&lt;&gt;"",(D39-G49)," ")</f>
        <v>35199494.545454547</v>
      </c>
      <c r="E49" s="159">
        <f>+E25</f>
        <v>155836.63636363644</v>
      </c>
      <c r="F49" s="160"/>
      <c r="G49" s="35">
        <f>+D44</f>
        <v>10000000</v>
      </c>
      <c r="H49" s="67">
        <f t="shared" ref="H49:H78" si="6">+IF(C49&lt;&gt;"",E49+F49+G49,"")</f>
        <v>10155836.636363637</v>
      </c>
      <c r="I49" s="68">
        <f>+D45</f>
        <v>46373</v>
      </c>
      <c r="J49" s="6"/>
      <c r="K49" s="6"/>
    </row>
    <row r="50" spans="1:12" s="63" customFormat="1" x14ac:dyDescent="0.2">
      <c r="A50" s="6"/>
      <c r="B50" s="6"/>
      <c r="C50" s="50">
        <f>IF(C49&lt;$D$46,C49+1,"")</f>
        <v>2</v>
      </c>
      <c r="D50" s="46">
        <f>IF(C50&lt;&gt;"",(D49-G50)," ")</f>
        <v>33128936.042780749</v>
      </c>
      <c r="E50" s="153">
        <f>IF(C50&lt;&gt;"",(D49*$E$4),"")</f>
        <v>475193.17636363639</v>
      </c>
      <c r="F50" s="154"/>
      <c r="G50" s="35">
        <f>IF(C50&lt;&gt;"",(($G$41-$G$49)/($D$46-1)),"")</f>
        <v>2070558.5026737968</v>
      </c>
      <c r="H50" s="67">
        <f t="shared" si="6"/>
        <v>2545751.6790374331</v>
      </c>
      <c r="I50" s="68">
        <f>IF(C50&lt;&gt;"",EDATE(I49,1),"")</f>
        <v>46404</v>
      </c>
      <c r="J50" s="6"/>
      <c r="K50" s="6"/>
    </row>
    <row r="51" spans="1:12" s="63" customFormat="1" x14ac:dyDescent="0.2">
      <c r="A51" s="6"/>
      <c r="B51" s="6"/>
      <c r="C51" s="50">
        <f t="shared" ref="C51:C78" si="7">IF(C50&lt;$D$46,C50+1,"")</f>
        <v>3</v>
      </c>
      <c r="D51" s="46">
        <f t="shared" ref="D51:D78" si="8">IF(C51&lt;&gt;"",(D50-G51)," ")</f>
        <v>31058377.540106952</v>
      </c>
      <c r="E51" s="153">
        <f t="shared" ref="E51:E53" si="9">IF(C51&lt;&gt;"",(D50*$E$4),"")</f>
        <v>447240.63657754014</v>
      </c>
      <c r="F51" s="154"/>
      <c r="G51" s="35">
        <f>IF(C51&lt;&gt;"",(($G$41-$G$49)/($D$46-1)),"")</f>
        <v>2070558.5026737968</v>
      </c>
      <c r="H51" s="67">
        <f t="shared" si="6"/>
        <v>2517799.1392513369</v>
      </c>
      <c r="I51" s="68">
        <f t="shared" ref="I51:I78" si="10">IF(C51&lt;&gt;"",EDATE(I50,1),"")</f>
        <v>46435</v>
      </c>
      <c r="J51" s="6"/>
      <c r="K51" s="6"/>
    </row>
    <row r="52" spans="1:12" s="63" customFormat="1" x14ac:dyDescent="0.2">
      <c r="A52" s="6"/>
      <c r="B52" s="6"/>
      <c r="C52" s="50">
        <f t="shared" si="7"/>
        <v>4</v>
      </c>
      <c r="D52" s="46">
        <f t="shared" si="8"/>
        <v>28987819.037433155</v>
      </c>
      <c r="E52" s="153">
        <f t="shared" si="9"/>
        <v>419288.09679144382</v>
      </c>
      <c r="F52" s="154"/>
      <c r="G52" s="35">
        <f t="shared" ref="G52:G78" si="11">IF(C52&lt;&gt;"",(($G$41-$G$49)/($D$46-1)),"")</f>
        <v>2070558.5026737968</v>
      </c>
      <c r="H52" s="67">
        <f t="shared" si="6"/>
        <v>2489846.5994652407</v>
      </c>
      <c r="I52" s="68">
        <f t="shared" si="10"/>
        <v>46463</v>
      </c>
      <c r="J52" s="6"/>
      <c r="K52" s="6"/>
    </row>
    <row r="53" spans="1:12" s="63" customFormat="1" x14ac:dyDescent="0.2">
      <c r="A53" s="6"/>
      <c r="B53" s="6"/>
      <c r="C53" s="50">
        <f t="shared" si="7"/>
        <v>5</v>
      </c>
      <c r="D53" s="46">
        <f t="shared" si="8"/>
        <v>26917260.534759358</v>
      </c>
      <c r="E53" s="153">
        <f t="shared" si="9"/>
        <v>391335.55700534757</v>
      </c>
      <c r="F53" s="154"/>
      <c r="G53" s="35">
        <f t="shared" si="11"/>
        <v>2070558.5026737968</v>
      </c>
      <c r="H53" s="67">
        <f t="shared" si="6"/>
        <v>2461894.0596791445</v>
      </c>
      <c r="I53" s="68">
        <f t="shared" si="10"/>
        <v>46494</v>
      </c>
      <c r="J53" s="6"/>
      <c r="K53" s="6"/>
    </row>
    <row r="54" spans="1:12" s="63" customFormat="1" x14ac:dyDescent="0.2">
      <c r="A54" s="6"/>
      <c r="B54" s="6"/>
      <c r="C54" s="50">
        <f t="shared" si="7"/>
        <v>6</v>
      </c>
      <c r="D54" s="46">
        <f t="shared" si="8"/>
        <v>24846702.03208556</v>
      </c>
      <c r="E54" s="153">
        <f t="shared" ref="E54:E56" si="12">IF(C54&lt;&gt;"",(D53*$E$4),"")</f>
        <v>363383.01721925131</v>
      </c>
      <c r="F54" s="154"/>
      <c r="G54" s="35">
        <f t="shared" si="11"/>
        <v>2070558.5026737968</v>
      </c>
      <c r="H54" s="67">
        <f t="shared" si="6"/>
        <v>2433941.5198930483</v>
      </c>
      <c r="I54" s="68">
        <f t="shared" si="10"/>
        <v>46524</v>
      </c>
      <c r="J54" s="119">
        <f>SUBTOTAL(9,H49:H54)</f>
        <v>22605069.633689836</v>
      </c>
      <c r="K54" s="117">
        <f>(SUBTOTAL(9,G49:G54))/G40</f>
        <v>0.6047292703885836</v>
      </c>
      <c r="L54" s="119">
        <f>SUBTOTAL(9,G49:G54)</f>
        <v>20352792.513368987</v>
      </c>
    </row>
    <row r="55" spans="1:12" s="63" customFormat="1" x14ac:dyDescent="0.2">
      <c r="A55" s="6"/>
      <c r="B55" s="6"/>
      <c r="C55" s="50">
        <f t="shared" si="7"/>
        <v>7</v>
      </c>
      <c r="D55" s="46">
        <f t="shared" si="8"/>
        <v>22776143.529411763</v>
      </c>
      <c r="E55" s="153">
        <f t="shared" si="12"/>
        <v>335430.47743315506</v>
      </c>
      <c r="F55" s="154"/>
      <c r="G55" s="35">
        <f t="shared" si="11"/>
        <v>2070558.5026737968</v>
      </c>
      <c r="H55" s="36">
        <f t="shared" si="6"/>
        <v>2405988.9801069517</v>
      </c>
      <c r="I55" s="40">
        <f t="shared" si="10"/>
        <v>46555</v>
      </c>
      <c r="J55" s="118"/>
      <c r="K55" s="118"/>
      <c r="L55" s="118"/>
    </row>
    <row r="56" spans="1:12" s="63" customFormat="1" x14ac:dyDescent="0.2">
      <c r="A56" s="6"/>
      <c r="B56" s="6"/>
      <c r="C56" s="50">
        <f t="shared" si="7"/>
        <v>8</v>
      </c>
      <c r="D56" s="46">
        <f t="shared" si="8"/>
        <v>20705585.026737966</v>
      </c>
      <c r="E56" s="153">
        <f t="shared" si="12"/>
        <v>307477.9376470588</v>
      </c>
      <c r="F56" s="154"/>
      <c r="G56" s="35">
        <f t="shared" si="11"/>
        <v>2070558.5026737968</v>
      </c>
      <c r="H56" s="36">
        <f t="shared" si="6"/>
        <v>2378036.4403208555</v>
      </c>
      <c r="I56" s="40">
        <f t="shared" si="10"/>
        <v>46585</v>
      </c>
      <c r="J56" s="118"/>
      <c r="K56" s="119">
        <f>SUBTOTAL(9,E50:E54)</f>
        <v>2096440.4839572192</v>
      </c>
      <c r="L56" s="118"/>
    </row>
    <row r="57" spans="1:12" s="63" customFormat="1" x14ac:dyDescent="0.2">
      <c r="A57" s="6"/>
      <c r="B57" s="6"/>
      <c r="C57" s="50">
        <f t="shared" si="7"/>
        <v>9</v>
      </c>
      <c r="D57" s="46">
        <f t="shared" si="8"/>
        <v>18635026.524064168</v>
      </c>
      <c r="E57" s="153">
        <f t="shared" ref="E57:E78" si="13">IF(C57&lt;&gt;"",(D56*$E$4),"")</f>
        <v>279525.39786096255</v>
      </c>
      <c r="F57" s="154"/>
      <c r="G57" s="35">
        <f t="shared" si="11"/>
        <v>2070558.5026737968</v>
      </c>
      <c r="H57" s="36">
        <f t="shared" si="6"/>
        <v>2350083.9005347593</v>
      </c>
      <c r="I57" s="40">
        <f t="shared" si="10"/>
        <v>46616</v>
      </c>
      <c r="J57" s="6"/>
      <c r="K57" s="6"/>
    </row>
    <row r="58" spans="1:12" s="63" customFormat="1" x14ac:dyDescent="0.2">
      <c r="A58" s="6"/>
      <c r="B58" s="6"/>
      <c r="C58" s="50">
        <f t="shared" si="7"/>
        <v>10</v>
      </c>
      <c r="D58" s="46">
        <f t="shared" si="8"/>
        <v>16564468.021390371</v>
      </c>
      <c r="E58" s="153">
        <f t="shared" si="13"/>
        <v>251572.85807486626</v>
      </c>
      <c r="F58" s="154"/>
      <c r="G58" s="35">
        <f t="shared" si="11"/>
        <v>2070558.5026737968</v>
      </c>
      <c r="H58" s="36">
        <f t="shared" si="6"/>
        <v>2322131.3607486631</v>
      </c>
      <c r="I58" s="40">
        <f t="shared" si="10"/>
        <v>46647</v>
      </c>
      <c r="J58" s="6"/>
      <c r="K58" s="6"/>
    </row>
    <row r="59" spans="1:12" s="63" customFormat="1" x14ac:dyDescent="0.2">
      <c r="A59" s="6"/>
      <c r="B59" s="6"/>
      <c r="C59" s="50">
        <f t="shared" si="7"/>
        <v>11</v>
      </c>
      <c r="D59" s="46">
        <f t="shared" si="8"/>
        <v>14493909.518716574</v>
      </c>
      <c r="E59" s="153">
        <f t="shared" si="13"/>
        <v>223620.31828877001</v>
      </c>
      <c r="F59" s="154"/>
      <c r="G59" s="35">
        <f t="shared" si="11"/>
        <v>2070558.5026737968</v>
      </c>
      <c r="H59" s="36">
        <f t="shared" si="6"/>
        <v>2294178.8209625669</v>
      </c>
      <c r="I59" s="40">
        <f t="shared" si="10"/>
        <v>46677</v>
      </c>
      <c r="J59" s="6"/>
      <c r="K59" s="6"/>
    </row>
    <row r="60" spans="1:12" s="63" customFormat="1" x14ac:dyDescent="0.2">
      <c r="A60" s="6"/>
      <c r="B60" s="6"/>
      <c r="C60" s="50">
        <f t="shared" si="7"/>
        <v>12</v>
      </c>
      <c r="D60" s="46">
        <f t="shared" si="8"/>
        <v>12423351.016042776</v>
      </c>
      <c r="E60" s="153">
        <f t="shared" si="13"/>
        <v>195667.77850267375</v>
      </c>
      <c r="F60" s="154"/>
      <c r="G60" s="35">
        <f t="shared" si="11"/>
        <v>2070558.5026737968</v>
      </c>
      <c r="H60" s="36">
        <f t="shared" si="6"/>
        <v>2266226.2811764707</v>
      </c>
      <c r="I60" s="40">
        <f t="shared" si="10"/>
        <v>46708</v>
      </c>
      <c r="J60" s="6"/>
      <c r="K60" s="6"/>
    </row>
    <row r="61" spans="1:12" s="63" customFormat="1" x14ac:dyDescent="0.2">
      <c r="A61" s="6"/>
      <c r="B61" s="6"/>
      <c r="C61" s="50">
        <f t="shared" si="7"/>
        <v>13</v>
      </c>
      <c r="D61" s="46">
        <f t="shared" si="8"/>
        <v>10352792.513368979</v>
      </c>
      <c r="E61" s="153">
        <f t="shared" si="13"/>
        <v>167715.23871657747</v>
      </c>
      <c r="F61" s="154"/>
      <c r="G61" s="35">
        <f t="shared" si="11"/>
        <v>2070558.5026737968</v>
      </c>
      <c r="H61" s="36">
        <f t="shared" si="6"/>
        <v>2238273.7413903745</v>
      </c>
      <c r="I61" s="40">
        <f t="shared" si="10"/>
        <v>46738</v>
      </c>
      <c r="J61" s="6"/>
      <c r="K61" s="6"/>
    </row>
    <row r="62" spans="1:12" s="63" customFormat="1" x14ac:dyDescent="0.2">
      <c r="A62" s="6"/>
      <c r="B62" s="6"/>
      <c r="C62" s="50">
        <f t="shared" si="7"/>
        <v>14</v>
      </c>
      <c r="D62" s="46">
        <f t="shared" si="8"/>
        <v>8282234.0106951818</v>
      </c>
      <c r="E62" s="153">
        <f t="shared" si="13"/>
        <v>139762.69893048122</v>
      </c>
      <c r="F62" s="154"/>
      <c r="G62" s="35">
        <f t="shared" si="11"/>
        <v>2070558.5026737968</v>
      </c>
      <c r="H62" s="36">
        <f t="shared" si="6"/>
        <v>2210321.2016042778</v>
      </c>
      <c r="I62" s="40">
        <f t="shared" si="10"/>
        <v>46769</v>
      </c>
      <c r="J62" s="6"/>
      <c r="K62" s="6"/>
    </row>
    <row r="63" spans="1:12" s="63" customFormat="1" x14ac:dyDescent="0.2">
      <c r="A63" s="6"/>
      <c r="B63" s="6"/>
      <c r="C63" s="50">
        <f t="shared" si="7"/>
        <v>15</v>
      </c>
      <c r="D63" s="46">
        <f t="shared" si="8"/>
        <v>6211675.5080213845</v>
      </c>
      <c r="E63" s="153">
        <f t="shared" si="13"/>
        <v>111810.15914438495</v>
      </c>
      <c r="F63" s="154"/>
      <c r="G63" s="35">
        <f t="shared" si="11"/>
        <v>2070558.5026737968</v>
      </c>
      <c r="H63" s="36">
        <f t="shared" si="6"/>
        <v>2182368.6618181816</v>
      </c>
      <c r="I63" s="40">
        <f t="shared" si="10"/>
        <v>46800</v>
      </c>
      <c r="J63" s="6"/>
      <c r="K63" s="6"/>
    </row>
    <row r="64" spans="1:12" s="63" customFormat="1" x14ac:dyDescent="0.2">
      <c r="A64" s="6"/>
      <c r="B64" s="6"/>
      <c r="C64" s="50">
        <f t="shared" si="7"/>
        <v>16</v>
      </c>
      <c r="D64" s="46">
        <f t="shared" si="8"/>
        <v>4141117.0053475876</v>
      </c>
      <c r="E64" s="153">
        <f t="shared" si="13"/>
        <v>83857.619358288692</v>
      </c>
      <c r="F64" s="154"/>
      <c r="G64" s="35">
        <f t="shared" si="11"/>
        <v>2070558.5026737968</v>
      </c>
      <c r="H64" s="36">
        <f t="shared" si="6"/>
        <v>2154416.1220320854</v>
      </c>
      <c r="I64" s="40">
        <f t="shared" si="10"/>
        <v>46829</v>
      </c>
      <c r="J64" s="6"/>
      <c r="K64" s="6"/>
    </row>
    <row r="65" spans="1:11" s="63" customFormat="1" x14ac:dyDescent="0.2">
      <c r="A65" s="6"/>
      <c r="B65" s="6"/>
      <c r="C65" s="50">
        <f t="shared" si="7"/>
        <v>17</v>
      </c>
      <c r="D65" s="46">
        <f t="shared" si="8"/>
        <v>2070558.5026737908</v>
      </c>
      <c r="E65" s="153">
        <f t="shared" si="13"/>
        <v>55905.07957219243</v>
      </c>
      <c r="F65" s="154"/>
      <c r="G65" s="35">
        <f t="shared" si="11"/>
        <v>2070558.5026737968</v>
      </c>
      <c r="H65" s="36">
        <f t="shared" si="6"/>
        <v>2126463.5822459892</v>
      </c>
      <c r="I65" s="40">
        <f t="shared" si="10"/>
        <v>46860</v>
      </c>
      <c r="J65" s="6"/>
      <c r="K65" s="6"/>
    </row>
    <row r="66" spans="1:11" s="63" customFormat="1" x14ac:dyDescent="0.2">
      <c r="A66" s="6"/>
      <c r="B66" s="6"/>
      <c r="C66" s="50">
        <f t="shared" si="7"/>
        <v>18</v>
      </c>
      <c r="D66" s="46">
        <f t="shared" si="8"/>
        <v>-6.0535967350006104E-9</v>
      </c>
      <c r="E66" s="153">
        <f t="shared" si="13"/>
        <v>27952.539786096175</v>
      </c>
      <c r="F66" s="154"/>
      <c r="G66" s="35">
        <f t="shared" si="11"/>
        <v>2070558.5026737968</v>
      </c>
      <c r="H66" s="36">
        <f t="shared" si="6"/>
        <v>2098511.042459893</v>
      </c>
      <c r="I66" s="40">
        <f t="shared" si="10"/>
        <v>46890</v>
      </c>
      <c r="J66" s="6"/>
      <c r="K66" s="6"/>
    </row>
    <row r="67" spans="1:11" s="63" customFormat="1" x14ac:dyDescent="0.2">
      <c r="A67" s="6"/>
      <c r="B67" s="6"/>
      <c r="C67" s="50" t="str">
        <f t="shared" si="7"/>
        <v/>
      </c>
      <c r="D67" s="46" t="str">
        <f t="shared" si="8"/>
        <v xml:space="preserve"> </v>
      </c>
      <c r="E67" s="153" t="str">
        <f t="shared" si="13"/>
        <v/>
      </c>
      <c r="F67" s="154"/>
      <c r="G67" s="35" t="str">
        <f t="shared" si="11"/>
        <v/>
      </c>
      <c r="H67" s="36" t="str">
        <f t="shared" si="6"/>
        <v/>
      </c>
      <c r="I67" s="40" t="str">
        <f t="shared" si="10"/>
        <v/>
      </c>
      <c r="J67" s="6"/>
      <c r="K67" s="6"/>
    </row>
    <row r="68" spans="1:11" s="63" customFormat="1" x14ac:dyDescent="0.2">
      <c r="A68" s="6"/>
      <c r="B68" s="6"/>
      <c r="C68" s="50" t="str">
        <f t="shared" si="7"/>
        <v/>
      </c>
      <c r="D68" s="46" t="str">
        <f t="shared" si="8"/>
        <v xml:space="preserve"> </v>
      </c>
      <c r="E68" s="153" t="str">
        <f t="shared" si="13"/>
        <v/>
      </c>
      <c r="F68" s="154"/>
      <c r="G68" s="35" t="str">
        <f t="shared" si="11"/>
        <v/>
      </c>
      <c r="H68" s="36" t="str">
        <f t="shared" si="6"/>
        <v/>
      </c>
      <c r="I68" s="40" t="str">
        <f t="shared" si="10"/>
        <v/>
      </c>
      <c r="J68" s="6"/>
      <c r="K68" s="6"/>
    </row>
    <row r="69" spans="1:11" s="63" customFormat="1" x14ac:dyDescent="0.2">
      <c r="A69" s="6"/>
      <c r="B69" s="6"/>
      <c r="C69" s="50" t="str">
        <f t="shared" si="7"/>
        <v/>
      </c>
      <c r="D69" s="46" t="str">
        <f t="shared" si="8"/>
        <v xml:space="preserve"> </v>
      </c>
      <c r="E69" s="153" t="str">
        <f t="shared" si="13"/>
        <v/>
      </c>
      <c r="F69" s="154"/>
      <c r="G69" s="35" t="str">
        <f t="shared" si="11"/>
        <v/>
      </c>
      <c r="H69" s="36" t="str">
        <f t="shared" si="6"/>
        <v/>
      </c>
      <c r="I69" s="40" t="str">
        <f t="shared" si="10"/>
        <v/>
      </c>
      <c r="J69" s="6"/>
      <c r="K69" s="6"/>
    </row>
    <row r="70" spans="1:11" s="63" customFormat="1" x14ac:dyDescent="0.2">
      <c r="A70" s="6"/>
      <c r="B70" s="6"/>
      <c r="C70" s="50" t="str">
        <f t="shared" si="7"/>
        <v/>
      </c>
      <c r="D70" s="46" t="str">
        <f t="shared" si="8"/>
        <v xml:space="preserve"> </v>
      </c>
      <c r="E70" s="153" t="str">
        <f t="shared" si="13"/>
        <v/>
      </c>
      <c r="F70" s="154"/>
      <c r="G70" s="35" t="str">
        <f t="shared" si="11"/>
        <v/>
      </c>
      <c r="H70" s="36" t="str">
        <f t="shared" si="6"/>
        <v/>
      </c>
      <c r="I70" s="40" t="str">
        <f t="shared" si="10"/>
        <v/>
      </c>
      <c r="J70" s="6"/>
      <c r="K70" s="6"/>
    </row>
    <row r="71" spans="1:11" s="63" customFormat="1" x14ac:dyDescent="0.2">
      <c r="A71" s="6"/>
      <c r="B71" s="6"/>
      <c r="C71" s="50" t="str">
        <f t="shared" si="7"/>
        <v/>
      </c>
      <c r="D71" s="46" t="str">
        <f t="shared" si="8"/>
        <v xml:space="preserve"> </v>
      </c>
      <c r="E71" s="153" t="str">
        <f t="shared" si="13"/>
        <v/>
      </c>
      <c r="F71" s="154"/>
      <c r="G71" s="35" t="str">
        <f t="shared" si="11"/>
        <v/>
      </c>
      <c r="H71" s="36" t="str">
        <f t="shared" si="6"/>
        <v/>
      </c>
      <c r="I71" s="40" t="str">
        <f t="shared" si="10"/>
        <v/>
      </c>
      <c r="J71" s="6"/>
      <c r="K71" s="6"/>
    </row>
    <row r="72" spans="1:11" s="63" customFormat="1" x14ac:dyDescent="0.2">
      <c r="A72" s="6"/>
      <c r="B72" s="6"/>
      <c r="C72" s="50" t="str">
        <f t="shared" si="7"/>
        <v/>
      </c>
      <c r="D72" s="46" t="str">
        <f t="shared" si="8"/>
        <v xml:space="preserve"> </v>
      </c>
      <c r="E72" s="153" t="str">
        <f t="shared" si="13"/>
        <v/>
      </c>
      <c r="F72" s="154"/>
      <c r="G72" s="35" t="str">
        <f t="shared" si="11"/>
        <v/>
      </c>
      <c r="H72" s="36" t="str">
        <f t="shared" si="6"/>
        <v/>
      </c>
      <c r="I72" s="40" t="str">
        <f t="shared" si="10"/>
        <v/>
      </c>
      <c r="J72" s="6"/>
      <c r="K72" s="6"/>
    </row>
    <row r="73" spans="1:11" s="63" customFormat="1" x14ac:dyDescent="0.2">
      <c r="A73" s="6"/>
      <c r="B73" s="6"/>
      <c r="C73" s="50" t="str">
        <f t="shared" si="7"/>
        <v/>
      </c>
      <c r="D73" s="46" t="str">
        <f t="shared" si="8"/>
        <v xml:space="preserve"> </v>
      </c>
      <c r="E73" s="153" t="str">
        <f t="shared" si="13"/>
        <v/>
      </c>
      <c r="F73" s="154"/>
      <c r="G73" s="35" t="str">
        <f t="shared" si="11"/>
        <v/>
      </c>
      <c r="H73" s="36" t="str">
        <f t="shared" si="6"/>
        <v/>
      </c>
      <c r="I73" s="40" t="str">
        <f t="shared" si="10"/>
        <v/>
      </c>
      <c r="J73" s="6"/>
      <c r="K73" s="6"/>
    </row>
    <row r="74" spans="1:11" s="63" customFormat="1" x14ac:dyDescent="0.2">
      <c r="A74" s="6"/>
      <c r="B74" s="6"/>
      <c r="C74" s="50" t="str">
        <f t="shared" si="7"/>
        <v/>
      </c>
      <c r="D74" s="46" t="str">
        <f t="shared" si="8"/>
        <v xml:space="preserve"> </v>
      </c>
      <c r="E74" s="153" t="str">
        <f t="shared" si="13"/>
        <v/>
      </c>
      <c r="F74" s="154"/>
      <c r="G74" s="35" t="str">
        <f t="shared" si="11"/>
        <v/>
      </c>
      <c r="H74" s="36" t="str">
        <f t="shared" si="6"/>
        <v/>
      </c>
      <c r="I74" s="40" t="str">
        <f t="shared" si="10"/>
        <v/>
      </c>
      <c r="J74" s="6"/>
      <c r="K74" s="6"/>
    </row>
    <row r="75" spans="1:11" s="63" customFormat="1" x14ac:dyDescent="0.2">
      <c r="A75" s="6"/>
      <c r="B75" s="6"/>
      <c r="C75" s="50" t="str">
        <f t="shared" si="7"/>
        <v/>
      </c>
      <c r="D75" s="46" t="str">
        <f t="shared" si="8"/>
        <v xml:space="preserve"> </v>
      </c>
      <c r="E75" s="153" t="str">
        <f t="shared" si="13"/>
        <v/>
      </c>
      <c r="F75" s="154"/>
      <c r="G75" s="35" t="str">
        <f t="shared" si="11"/>
        <v/>
      </c>
      <c r="H75" s="36" t="str">
        <f t="shared" si="6"/>
        <v/>
      </c>
      <c r="I75" s="40" t="str">
        <f t="shared" si="10"/>
        <v/>
      </c>
      <c r="J75" s="6"/>
      <c r="K75" s="6"/>
    </row>
    <row r="76" spans="1:11" s="63" customFormat="1" x14ac:dyDescent="0.2">
      <c r="A76" s="6"/>
      <c r="B76" s="6"/>
      <c r="C76" s="50" t="str">
        <f t="shared" si="7"/>
        <v/>
      </c>
      <c r="D76" s="46" t="str">
        <f t="shared" si="8"/>
        <v xml:space="preserve"> </v>
      </c>
      <c r="E76" s="153" t="str">
        <f t="shared" si="13"/>
        <v/>
      </c>
      <c r="F76" s="154"/>
      <c r="G76" s="35" t="str">
        <f t="shared" si="11"/>
        <v/>
      </c>
      <c r="H76" s="36" t="str">
        <f t="shared" si="6"/>
        <v/>
      </c>
      <c r="I76" s="40" t="str">
        <f t="shared" si="10"/>
        <v/>
      </c>
      <c r="J76" s="6"/>
      <c r="K76" s="6"/>
    </row>
    <row r="77" spans="1:11" s="63" customFormat="1" x14ac:dyDescent="0.2">
      <c r="A77" s="6"/>
      <c r="B77" s="6"/>
      <c r="C77" s="50" t="str">
        <f t="shared" si="7"/>
        <v/>
      </c>
      <c r="D77" s="46" t="str">
        <f t="shared" si="8"/>
        <v xml:space="preserve"> </v>
      </c>
      <c r="E77" s="153" t="str">
        <f t="shared" si="13"/>
        <v/>
      </c>
      <c r="F77" s="154"/>
      <c r="G77" s="35" t="str">
        <f t="shared" si="11"/>
        <v/>
      </c>
      <c r="H77" s="36" t="str">
        <f t="shared" si="6"/>
        <v/>
      </c>
      <c r="I77" s="40" t="str">
        <f t="shared" si="10"/>
        <v/>
      </c>
      <c r="J77" s="6"/>
      <c r="K77" s="6"/>
    </row>
    <row r="78" spans="1:11" s="63" customFormat="1" x14ac:dyDescent="0.2">
      <c r="A78" s="6"/>
      <c r="B78" s="6"/>
      <c r="C78" s="50" t="str">
        <f t="shared" si="7"/>
        <v/>
      </c>
      <c r="D78" s="46" t="str">
        <f t="shared" si="8"/>
        <v xml:space="preserve"> </v>
      </c>
      <c r="E78" s="153" t="str">
        <f t="shared" si="13"/>
        <v/>
      </c>
      <c r="F78" s="154"/>
      <c r="G78" s="35" t="str">
        <f t="shared" si="11"/>
        <v/>
      </c>
      <c r="H78" s="36" t="str">
        <f t="shared" si="6"/>
        <v/>
      </c>
      <c r="I78" s="40" t="str">
        <f t="shared" si="10"/>
        <v/>
      </c>
      <c r="J78" s="6"/>
      <c r="K78" s="6"/>
    </row>
    <row r="79" spans="1:11" s="63" customFormat="1" ht="15.75" customHeight="1" thickBot="1" x14ac:dyDescent="0.25">
      <c r="A79" s="6"/>
      <c r="B79" s="6"/>
      <c r="C79" s="55" t="s">
        <v>10</v>
      </c>
      <c r="D79" s="53"/>
      <c r="E79" s="161">
        <f>SUM(E49:F78)</f>
        <v>4432575.2236363627</v>
      </c>
      <c r="F79" s="162"/>
      <c r="G79" s="23">
        <f>SUM(G49:G78)</f>
        <v>45199494.545454554</v>
      </c>
      <c r="H79" s="23">
        <f>SUM(H49:H78)</f>
        <v>49632069.769090906</v>
      </c>
      <c r="I79" s="24"/>
      <c r="J79" s="6"/>
      <c r="K79" s="6"/>
    </row>
    <row r="80" spans="1:11" s="63" customFormat="1" x14ac:dyDescent="0.2">
      <c r="A80" s="6"/>
      <c r="B80" s="6"/>
      <c r="C80" s="7"/>
      <c r="D80" s="8"/>
      <c r="E80" s="6"/>
      <c r="F80" s="8"/>
      <c r="G80" s="9"/>
      <c r="H80" s="114"/>
      <c r="I80" s="6"/>
      <c r="J80" s="6"/>
      <c r="K80" s="6"/>
    </row>
    <row r="81" spans="6:8" x14ac:dyDescent="0.2">
      <c r="H81" s="115"/>
    </row>
    <row r="82" spans="6:8" x14ac:dyDescent="0.2">
      <c r="F82" s="76">
        <f>H79+J24</f>
        <v>70420389.99636364</v>
      </c>
      <c r="G82" s="77" t="s">
        <v>27</v>
      </c>
    </row>
  </sheetData>
  <mergeCells count="62">
    <mergeCell ref="E75:F75"/>
    <mergeCell ref="E76:F76"/>
    <mergeCell ref="E77:F77"/>
    <mergeCell ref="E78:F78"/>
    <mergeCell ref="E79:F79"/>
    <mergeCell ref="E74:F74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62:F62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50:F50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48:F48"/>
    <mergeCell ref="E49:F49"/>
    <mergeCell ref="D40:D41"/>
    <mergeCell ref="E18:F18"/>
    <mergeCell ref="E19:F19"/>
    <mergeCell ref="E20:F20"/>
    <mergeCell ref="E21:F21"/>
    <mergeCell ref="F10:F11"/>
    <mergeCell ref="G10:G11"/>
    <mergeCell ref="A39:B44"/>
    <mergeCell ref="C2:I2"/>
    <mergeCell ref="C7:I7"/>
    <mergeCell ref="C8:E8"/>
    <mergeCell ref="C37:I37"/>
    <mergeCell ref="C38:E38"/>
    <mergeCell ref="E22:F22"/>
    <mergeCell ref="E23:F23"/>
    <mergeCell ref="E24:F24"/>
    <mergeCell ref="E25:F25"/>
    <mergeCell ref="E4:G4"/>
    <mergeCell ref="C10:C11"/>
    <mergeCell ref="D10:D11"/>
    <mergeCell ref="C40:C41"/>
  </mergeCells>
  <pageMargins left="0.7" right="0.7" top="0.75" bottom="0.75" header="0.3" footer="0.3"/>
  <pageSetup scale="46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99"/>
  </sheetPr>
  <dimension ref="A1:M196"/>
  <sheetViews>
    <sheetView showGridLines="0" topLeftCell="A22" zoomScaleNormal="100" workbookViewId="0">
      <selection activeCell="D142" sqref="D142"/>
    </sheetView>
  </sheetViews>
  <sheetFormatPr baseColWidth="10" defaultColWidth="11.42578125" defaultRowHeight="12.75" x14ac:dyDescent="0.2"/>
  <cols>
    <col min="1" max="2" width="15" style="1" customWidth="1"/>
    <col min="3" max="3" width="24.28515625" style="4" customWidth="1"/>
    <col min="4" max="4" width="17.85546875" style="2" customWidth="1"/>
    <col min="5" max="5" width="11.28515625" style="1" customWidth="1"/>
    <col min="6" max="6" width="18.140625" style="2" customWidth="1"/>
    <col min="7" max="7" width="18.5703125" style="3" customWidth="1"/>
    <col min="8" max="8" width="17.85546875" style="1" customWidth="1"/>
    <col min="9" max="9" width="15.5703125" style="1" customWidth="1"/>
    <col min="10" max="11" width="11.42578125" style="1"/>
    <col min="12" max="12" width="15.140625" style="1" customWidth="1"/>
    <col min="13" max="16384" width="11.42578125" style="1"/>
  </cols>
  <sheetData>
    <row r="1" spans="1:13" ht="15.75" customHeight="1" thickBot="1" x14ac:dyDescent="0.25">
      <c r="A1" s="6"/>
      <c r="B1" s="6"/>
      <c r="C1" s="7"/>
      <c r="D1" s="8"/>
      <c r="E1" s="6"/>
      <c r="F1" s="8"/>
      <c r="G1" s="9"/>
      <c r="H1" s="6"/>
      <c r="I1" s="6"/>
      <c r="J1" s="6"/>
      <c r="K1" s="6"/>
      <c r="L1" s="6"/>
      <c r="M1" s="6"/>
    </row>
    <row r="2" spans="1:13" ht="18.75" thickBot="1" x14ac:dyDescent="0.25">
      <c r="A2" s="6"/>
      <c r="B2" s="6"/>
      <c r="C2" s="127" t="s">
        <v>28</v>
      </c>
      <c r="D2" s="128"/>
      <c r="E2" s="128"/>
      <c r="F2" s="128"/>
      <c r="G2" s="128"/>
      <c r="H2" s="128"/>
      <c r="I2" s="129"/>
      <c r="J2" s="6"/>
      <c r="K2" s="6"/>
      <c r="L2" s="6"/>
      <c r="M2" s="6"/>
    </row>
    <row r="3" spans="1:13" ht="13.5" thickBot="1" x14ac:dyDescent="0.25">
      <c r="A3" s="6"/>
      <c r="B3" s="6"/>
      <c r="C3" s="7"/>
      <c r="D3" s="8"/>
      <c r="E3" s="6"/>
      <c r="F3" s="8"/>
      <c r="G3" s="9"/>
      <c r="H3" s="6"/>
      <c r="I3" s="6"/>
      <c r="J3" s="6"/>
      <c r="K3" s="6"/>
      <c r="L3" s="6"/>
      <c r="M3" s="6"/>
    </row>
    <row r="4" spans="1:13" ht="17.25" thickBot="1" x14ac:dyDescent="0.25">
      <c r="A4" s="6"/>
      <c r="B4" s="6"/>
      <c r="C4" s="10"/>
      <c r="D4" s="116" t="s">
        <v>16</v>
      </c>
      <c r="E4" s="163">
        <v>1.35E-2</v>
      </c>
      <c r="F4" s="142"/>
      <c r="G4" s="143"/>
      <c r="H4" s="6"/>
      <c r="I4" s="6"/>
      <c r="J4" s="6"/>
      <c r="K4" s="6"/>
      <c r="L4" s="6"/>
      <c r="M4" s="6"/>
    </row>
    <row r="5" spans="1:13" x14ac:dyDescent="0.2">
      <c r="A5" s="6"/>
      <c r="B5" s="6"/>
      <c r="C5" s="11"/>
      <c r="D5" s="8"/>
      <c r="E5" s="6"/>
      <c r="F5" s="8"/>
      <c r="G5" s="9"/>
      <c r="H5" s="6"/>
      <c r="I5" s="6"/>
      <c r="J5" s="6"/>
      <c r="K5" s="6"/>
      <c r="L5" s="6"/>
      <c r="M5" s="6"/>
    </row>
    <row r="6" spans="1:13" ht="13.5" thickBot="1" x14ac:dyDescent="0.25">
      <c r="A6" s="6"/>
      <c r="B6" s="6"/>
      <c r="C6" s="7"/>
      <c r="D6" s="8"/>
      <c r="E6" s="6"/>
      <c r="F6" s="8"/>
      <c r="G6" s="9"/>
      <c r="H6" s="6"/>
      <c r="I6" s="6"/>
      <c r="J6" s="6"/>
      <c r="K6" s="6"/>
      <c r="L6" s="6"/>
      <c r="M6" s="6"/>
    </row>
    <row r="7" spans="1:13" ht="15" customHeight="1" thickBot="1" x14ac:dyDescent="0.25">
      <c r="A7" s="6"/>
      <c r="B7" s="6"/>
      <c r="C7" s="130" t="s">
        <v>12</v>
      </c>
      <c r="D7" s="131"/>
      <c r="E7" s="131"/>
      <c r="F7" s="131"/>
      <c r="G7" s="131"/>
      <c r="H7" s="131"/>
      <c r="I7" s="132"/>
      <c r="J7" s="6"/>
      <c r="K7" s="6"/>
      <c r="L7" s="6"/>
      <c r="M7" s="6"/>
    </row>
    <row r="8" spans="1:13" ht="15.75" customHeight="1" thickBot="1" x14ac:dyDescent="0.25">
      <c r="A8" s="6"/>
      <c r="B8" s="6"/>
      <c r="C8" s="133" t="s">
        <v>22</v>
      </c>
      <c r="D8" s="134"/>
      <c r="E8" s="134"/>
      <c r="F8" s="14"/>
      <c r="G8" s="14"/>
      <c r="H8" s="15"/>
      <c r="I8" s="17"/>
      <c r="J8" s="6"/>
      <c r="K8" s="6"/>
      <c r="L8" s="6"/>
      <c r="M8" s="6"/>
    </row>
    <row r="9" spans="1:13" ht="18.75" customHeight="1" thickBot="1" x14ac:dyDescent="0.25">
      <c r="A9" s="6"/>
      <c r="B9" s="6"/>
      <c r="C9" s="90" t="s">
        <v>31</v>
      </c>
      <c r="D9" s="74">
        <v>31163000</v>
      </c>
      <c r="E9" s="15"/>
      <c r="F9" s="14"/>
      <c r="G9" s="16"/>
      <c r="H9" s="15"/>
      <c r="I9" s="17"/>
      <c r="J9" s="6"/>
      <c r="K9" s="6"/>
      <c r="L9" s="6"/>
      <c r="M9" s="6"/>
    </row>
    <row r="10" spans="1:13" ht="28.5" customHeight="1" thickBot="1" x14ac:dyDescent="0.3">
      <c r="A10" s="6"/>
      <c r="B10" s="6"/>
      <c r="C10" s="164" t="s">
        <v>17</v>
      </c>
      <c r="D10" s="165">
        <f>+K24</f>
        <v>0.62957820025496425</v>
      </c>
      <c r="E10" s="18" t="str">
        <f>IF(D10&gt;=40%,"","Este % no debe ser inferior al 40%")</f>
        <v/>
      </c>
      <c r="F10" s="80" t="s">
        <v>19</v>
      </c>
      <c r="G10" s="72">
        <f>D9</f>
        <v>31163000</v>
      </c>
      <c r="H10" s="15"/>
      <c r="I10" s="17"/>
      <c r="J10" s="6"/>
      <c r="K10" s="6"/>
      <c r="L10" s="6"/>
      <c r="M10" s="6"/>
    </row>
    <row r="11" spans="1:13" ht="14.25" thickBot="1" x14ac:dyDescent="0.3">
      <c r="A11" s="6"/>
      <c r="B11" s="6"/>
      <c r="C11" s="145"/>
      <c r="D11" s="166"/>
      <c r="E11" s="21"/>
      <c r="F11" s="81" t="s">
        <v>1</v>
      </c>
      <c r="G11" s="82">
        <v>0</v>
      </c>
      <c r="H11" s="15"/>
      <c r="I11" s="17"/>
      <c r="J11" s="6"/>
      <c r="K11" s="6"/>
      <c r="L11" s="6"/>
      <c r="M11" s="6"/>
    </row>
    <row r="12" spans="1:13" ht="13.5" thickBot="1" x14ac:dyDescent="0.25">
      <c r="A12" s="6"/>
      <c r="B12" s="6"/>
      <c r="C12" s="19"/>
      <c r="D12" s="20"/>
      <c r="E12" s="15"/>
      <c r="F12" s="14"/>
      <c r="G12" s="16"/>
      <c r="H12" s="15"/>
      <c r="I12" s="17"/>
      <c r="J12" s="6"/>
      <c r="K12" s="6"/>
      <c r="L12" s="6"/>
      <c r="M12" s="6"/>
    </row>
    <row r="13" spans="1:13" ht="24" customHeight="1" x14ac:dyDescent="0.2">
      <c r="A13" s="6"/>
      <c r="B13" s="6"/>
      <c r="C13" s="89" t="s">
        <v>33</v>
      </c>
      <c r="D13" s="83">
        <f>G10*20%</f>
        <v>6232600</v>
      </c>
      <c r="E13" s="15"/>
      <c r="F13" s="14"/>
      <c r="G13" s="16"/>
      <c r="H13" s="15"/>
      <c r="I13" s="17"/>
      <c r="J13" s="6"/>
      <c r="K13" s="6"/>
      <c r="L13" s="6"/>
      <c r="M13" s="6"/>
    </row>
    <row r="14" spans="1:13" ht="13.5" x14ac:dyDescent="0.25">
      <c r="A14" s="6"/>
      <c r="B14" s="6"/>
      <c r="C14" s="86" t="s">
        <v>8</v>
      </c>
      <c r="D14" s="84">
        <v>10000000</v>
      </c>
      <c r="E14" s="21" t="str">
        <f>IF(D14&gt;=D13,"","Este valor no debe ser inferior al sugerido")</f>
        <v/>
      </c>
      <c r="F14" s="14"/>
      <c r="G14" s="16"/>
      <c r="H14" s="15"/>
      <c r="I14" s="17"/>
      <c r="J14" s="6"/>
      <c r="K14" s="6"/>
      <c r="L14" s="6"/>
      <c r="M14" s="6"/>
    </row>
    <row r="15" spans="1:13" x14ac:dyDescent="0.2">
      <c r="A15" s="6"/>
      <c r="B15" s="6"/>
      <c r="C15" s="87" t="s">
        <v>2</v>
      </c>
      <c r="D15" s="85">
        <v>46189</v>
      </c>
      <c r="E15" s="15" t="s">
        <v>32</v>
      </c>
      <c r="F15" s="120"/>
      <c r="G15" s="120"/>
      <c r="H15" s="15"/>
      <c r="I15" s="17"/>
      <c r="J15" s="6"/>
      <c r="K15" s="6"/>
      <c r="L15" s="6"/>
      <c r="M15" s="6"/>
    </row>
    <row r="16" spans="1:13" ht="13.5" thickBot="1" x14ac:dyDescent="0.25">
      <c r="A16" s="6"/>
      <c r="B16" s="6"/>
      <c r="C16" s="88" t="s">
        <v>11</v>
      </c>
      <c r="D16" s="91">
        <v>12</v>
      </c>
      <c r="E16" s="15"/>
      <c r="F16" s="14"/>
      <c r="G16" s="16"/>
      <c r="H16" s="15"/>
      <c r="I16" s="17"/>
      <c r="J16" s="6"/>
      <c r="K16" s="6"/>
      <c r="L16" s="6"/>
      <c r="M16" s="6"/>
    </row>
    <row r="17" spans="1:13" ht="13.5" thickBot="1" x14ac:dyDescent="0.25">
      <c r="A17" s="6"/>
      <c r="B17" s="6"/>
      <c r="C17" s="56"/>
      <c r="D17" s="57"/>
      <c r="E17" s="58"/>
      <c r="F17" s="57"/>
      <c r="G17" s="59"/>
      <c r="H17" s="58"/>
      <c r="I17" s="60"/>
      <c r="J17" s="6"/>
      <c r="K17" s="6"/>
      <c r="L17" s="6"/>
      <c r="M17" s="6"/>
    </row>
    <row r="18" spans="1:13" s="5" customFormat="1" ht="27.75" customHeight="1" thickBot="1" x14ac:dyDescent="0.3">
      <c r="A18" s="12"/>
      <c r="B18" s="12"/>
      <c r="C18" s="48" t="s">
        <v>30</v>
      </c>
      <c r="D18" s="44" t="s">
        <v>4</v>
      </c>
      <c r="E18" s="149" t="s">
        <v>25</v>
      </c>
      <c r="F18" s="150"/>
      <c r="G18" s="42" t="s">
        <v>9</v>
      </c>
      <c r="H18" s="41" t="s">
        <v>6</v>
      </c>
      <c r="I18" s="43" t="s">
        <v>7</v>
      </c>
      <c r="J18" s="12"/>
      <c r="K18" s="12"/>
      <c r="L18" s="12"/>
      <c r="M18" s="12"/>
    </row>
    <row r="19" spans="1:13" ht="15" customHeight="1" x14ac:dyDescent="0.2">
      <c r="A19" s="6"/>
      <c r="B19" s="6"/>
      <c r="C19" s="49">
        <f>IF(D9&lt;&gt;"",1,"")</f>
        <v>1</v>
      </c>
      <c r="D19" s="45">
        <f>IF(C19&lt;&gt;"",(G10-G19)," ")</f>
        <v>21163000</v>
      </c>
      <c r="E19" s="151"/>
      <c r="F19" s="152"/>
      <c r="G19" s="67">
        <f>+D14</f>
        <v>10000000</v>
      </c>
      <c r="H19" s="67">
        <f>+IF(C19&lt;&gt;"",E19+F19+G19,"")</f>
        <v>10000000</v>
      </c>
      <c r="I19" s="68">
        <f>+D15</f>
        <v>46189</v>
      </c>
      <c r="J19" s="6"/>
      <c r="K19" s="6"/>
      <c r="L19" s="6"/>
      <c r="M19" s="6"/>
    </row>
    <row r="20" spans="1:13" x14ac:dyDescent="0.2">
      <c r="A20" s="6"/>
      <c r="B20" s="6"/>
      <c r="C20" s="50">
        <f>IF(C19&lt;$D$16,C19+1,"")</f>
        <v>2</v>
      </c>
      <c r="D20" s="46">
        <f>IF(C20&lt;&gt;"",(D19-G20)," ")</f>
        <v>19239090.90909091</v>
      </c>
      <c r="E20" s="138">
        <f>IF(C20&lt;&gt;"",(D19*$E$4),"")</f>
        <v>285700.5</v>
      </c>
      <c r="F20" s="139"/>
      <c r="G20" s="67">
        <f>IF(C20&lt;&gt;"",(($G$10-$G$19)/($D$16-1)),"")</f>
        <v>1923909.0909090908</v>
      </c>
      <c r="H20" s="67">
        <f>+IF(C20&lt;&gt;"",E20+F20+G20,"")</f>
        <v>2209609.5909090908</v>
      </c>
      <c r="I20" s="68">
        <f>IF(C20&lt;&gt;"",EDATE(I19,1),"")</f>
        <v>46219</v>
      </c>
      <c r="J20" s="6"/>
      <c r="K20" s="6"/>
      <c r="L20" s="6"/>
      <c r="M20" s="6"/>
    </row>
    <row r="21" spans="1:13" x14ac:dyDescent="0.2">
      <c r="A21" s="6"/>
      <c r="B21" s="6"/>
      <c r="C21" s="50">
        <f t="shared" ref="C21:C33" si="0">IF(C20&lt;$D$16,C20+1,"")</f>
        <v>3</v>
      </c>
      <c r="D21" s="46">
        <f t="shared" ref="D21:D33" si="1">IF(C21&lt;&gt;"",(D20-G21)," ")</f>
        <v>17315181.81818182</v>
      </c>
      <c r="E21" s="138">
        <f t="shared" ref="E21:E33" si="2">IF(C21&lt;&gt;"",(D20*$E$4),"")</f>
        <v>259727.72727272729</v>
      </c>
      <c r="F21" s="139"/>
      <c r="G21" s="67">
        <f t="shared" ref="G21:G33" si="3">IF(C21&lt;&gt;"",(($G$10-$G$19)/($D$16-1)),"")</f>
        <v>1923909.0909090908</v>
      </c>
      <c r="H21" s="67">
        <f t="shared" ref="H21:H33" si="4">+IF(C21&lt;&gt;"",E21+F21+G21,"")</f>
        <v>2183636.8181818184</v>
      </c>
      <c r="I21" s="69">
        <f t="shared" ref="I21:I33" si="5">IF(C21&lt;&gt;"",EDATE(I20,1),"")</f>
        <v>46250</v>
      </c>
      <c r="J21" s="118"/>
      <c r="K21" s="118"/>
      <c r="L21" s="118"/>
      <c r="M21" s="6"/>
    </row>
    <row r="22" spans="1:13" x14ac:dyDescent="0.2">
      <c r="A22" s="6"/>
      <c r="B22" s="6"/>
      <c r="C22" s="50">
        <f t="shared" si="0"/>
        <v>4</v>
      </c>
      <c r="D22" s="46">
        <f t="shared" si="1"/>
        <v>15391272.72727273</v>
      </c>
      <c r="E22" s="138">
        <f t="shared" si="2"/>
        <v>233754.95454545456</v>
      </c>
      <c r="F22" s="139"/>
      <c r="G22" s="67">
        <f t="shared" si="3"/>
        <v>1923909.0909090908</v>
      </c>
      <c r="H22" s="67">
        <f t="shared" si="4"/>
        <v>2157664.0454545454</v>
      </c>
      <c r="I22" s="69">
        <f t="shared" si="5"/>
        <v>46281</v>
      </c>
      <c r="J22" s="118"/>
      <c r="K22" s="118"/>
      <c r="L22" s="118"/>
      <c r="M22" s="6"/>
    </row>
    <row r="23" spans="1:13" x14ac:dyDescent="0.2">
      <c r="A23" s="6"/>
      <c r="B23" s="6"/>
      <c r="C23" s="50">
        <f t="shared" si="0"/>
        <v>5</v>
      </c>
      <c r="D23" s="46">
        <f t="shared" si="1"/>
        <v>13467363.63636364</v>
      </c>
      <c r="E23" s="138">
        <f t="shared" si="2"/>
        <v>207782.18181818185</v>
      </c>
      <c r="F23" s="139"/>
      <c r="G23" s="67">
        <f t="shared" si="3"/>
        <v>1923909.0909090908</v>
      </c>
      <c r="H23" s="67">
        <f t="shared" si="4"/>
        <v>2131691.2727272725</v>
      </c>
      <c r="I23" s="69">
        <f t="shared" si="5"/>
        <v>46311</v>
      </c>
      <c r="J23" s="118"/>
      <c r="K23" s="118"/>
      <c r="L23" s="118"/>
      <c r="M23" s="6"/>
    </row>
    <row r="24" spans="1:13" x14ac:dyDescent="0.2">
      <c r="A24" s="6"/>
      <c r="B24" s="6"/>
      <c r="C24" s="79">
        <f t="shared" si="0"/>
        <v>6</v>
      </c>
      <c r="D24" s="78">
        <f t="shared" si="1"/>
        <v>11543454.545454551</v>
      </c>
      <c r="E24" s="138">
        <f t="shared" si="2"/>
        <v>181809.40909090915</v>
      </c>
      <c r="F24" s="139"/>
      <c r="G24" s="67">
        <f t="shared" si="3"/>
        <v>1923909.0909090908</v>
      </c>
      <c r="H24" s="67">
        <f t="shared" si="4"/>
        <v>2105718.5</v>
      </c>
      <c r="I24" s="69">
        <f t="shared" si="5"/>
        <v>46342</v>
      </c>
      <c r="J24" s="119">
        <f>SUBTOTAL(9,H19:H24)</f>
        <v>20788320.227272727</v>
      </c>
      <c r="K24" s="117">
        <f>(SUBTOTAL(9,G19:G24))/D9</f>
        <v>0.62957820025496425</v>
      </c>
      <c r="L24" s="119">
        <f>SUBTOTAL(9,G19:G24)</f>
        <v>19619545.454545449</v>
      </c>
      <c r="M24" s="6"/>
    </row>
    <row r="25" spans="1:13" x14ac:dyDescent="0.2">
      <c r="A25" s="6"/>
      <c r="B25" s="6"/>
      <c r="C25" s="50">
        <f t="shared" si="0"/>
        <v>7</v>
      </c>
      <c r="D25" s="46">
        <f t="shared" si="1"/>
        <v>9619545.4545454606</v>
      </c>
      <c r="E25" s="167">
        <f t="shared" si="2"/>
        <v>155836.63636363644</v>
      </c>
      <c r="F25" s="168"/>
      <c r="G25" s="35">
        <f t="shared" si="3"/>
        <v>1923909.0909090908</v>
      </c>
      <c r="H25" s="36">
        <f t="shared" si="4"/>
        <v>2079745.7272727273</v>
      </c>
      <c r="I25" s="37">
        <f t="shared" si="5"/>
        <v>46372</v>
      </c>
      <c r="J25" s="118"/>
      <c r="K25" s="118"/>
      <c r="L25" s="118"/>
      <c r="M25" s="6"/>
    </row>
    <row r="26" spans="1:13" x14ac:dyDescent="0.2">
      <c r="A26" s="6"/>
      <c r="B26" s="6"/>
      <c r="C26" s="50">
        <f t="shared" si="0"/>
        <v>8</v>
      </c>
      <c r="D26" s="46">
        <f t="shared" si="1"/>
        <v>7695636.3636363698</v>
      </c>
      <c r="E26" s="155">
        <f t="shared" si="2"/>
        <v>129863.86363636372</v>
      </c>
      <c r="F26" s="156"/>
      <c r="G26" s="35">
        <f t="shared" si="3"/>
        <v>1923909.0909090908</v>
      </c>
      <c r="H26" s="36">
        <f t="shared" si="4"/>
        <v>2053772.9545454546</v>
      </c>
      <c r="I26" s="37">
        <f t="shared" si="5"/>
        <v>46403</v>
      </c>
      <c r="J26" s="118"/>
      <c r="K26" s="119">
        <f>SUBTOTAL(9,E20:E24)</f>
        <v>1168774.7727272729</v>
      </c>
      <c r="L26" s="118"/>
      <c r="M26" s="6"/>
    </row>
    <row r="27" spans="1:13" x14ac:dyDescent="0.2">
      <c r="A27" s="6"/>
      <c r="B27" s="6"/>
      <c r="C27" s="50">
        <f t="shared" si="0"/>
        <v>9</v>
      </c>
      <c r="D27" s="46">
        <f t="shared" si="1"/>
        <v>5771727.272727279</v>
      </c>
      <c r="E27" s="155">
        <f t="shared" si="2"/>
        <v>103891.09090909098</v>
      </c>
      <c r="F27" s="156"/>
      <c r="G27" s="35">
        <f t="shared" si="3"/>
        <v>1923909.0909090908</v>
      </c>
      <c r="H27" s="36">
        <f t="shared" si="4"/>
        <v>2027800.1818181819</v>
      </c>
      <c r="I27" s="37">
        <f t="shared" si="5"/>
        <v>46434</v>
      </c>
      <c r="J27" s="118"/>
      <c r="K27" s="118"/>
      <c r="L27" s="118"/>
      <c r="M27" s="6"/>
    </row>
    <row r="28" spans="1:13" x14ac:dyDescent="0.2">
      <c r="A28" s="6"/>
      <c r="B28" s="6"/>
      <c r="C28" s="50">
        <f t="shared" si="0"/>
        <v>10</v>
      </c>
      <c r="D28" s="46">
        <f t="shared" si="1"/>
        <v>3847818.1818181882</v>
      </c>
      <c r="E28" s="155">
        <f t="shared" si="2"/>
        <v>77918.318181818264</v>
      </c>
      <c r="F28" s="156"/>
      <c r="G28" s="35">
        <f t="shared" si="3"/>
        <v>1923909.0909090908</v>
      </c>
      <c r="H28" s="36">
        <f t="shared" si="4"/>
        <v>2001827.4090909092</v>
      </c>
      <c r="I28" s="37">
        <f t="shared" si="5"/>
        <v>46462</v>
      </c>
      <c r="J28" s="118"/>
      <c r="K28" s="118"/>
      <c r="L28" s="118"/>
      <c r="M28" s="6"/>
    </row>
    <row r="29" spans="1:13" x14ac:dyDescent="0.2">
      <c r="A29" s="6"/>
      <c r="B29" s="6"/>
      <c r="C29" s="50">
        <f t="shared" si="0"/>
        <v>11</v>
      </c>
      <c r="D29" s="46">
        <f t="shared" si="1"/>
        <v>1923909.0909090973</v>
      </c>
      <c r="E29" s="155">
        <f t="shared" si="2"/>
        <v>51945.545454545543</v>
      </c>
      <c r="F29" s="156"/>
      <c r="G29" s="35">
        <f t="shared" si="3"/>
        <v>1923909.0909090908</v>
      </c>
      <c r="H29" s="36">
        <f t="shared" si="4"/>
        <v>1975854.6363636365</v>
      </c>
      <c r="I29" s="37">
        <f t="shared" si="5"/>
        <v>46493</v>
      </c>
      <c r="J29" s="118"/>
      <c r="K29" s="118"/>
      <c r="L29" s="118"/>
      <c r="M29" s="6"/>
    </row>
    <row r="30" spans="1:13" x14ac:dyDescent="0.2">
      <c r="A30" s="6"/>
      <c r="B30" s="6"/>
      <c r="C30" s="50">
        <f t="shared" si="0"/>
        <v>12</v>
      </c>
      <c r="D30" s="46">
        <f t="shared" si="1"/>
        <v>6.5192580223083496E-9</v>
      </c>
      <c r="E30" s="155">
        <f t="shared" si="2"/>
        <v>25972.772727272815</v>
      </c>
      <c r="F30" s="156"/>
      <c r="G30" s="35">
        <f t="shared" si="3"/>
        <v>1923909.0909090908</v>
      </c>
      <c r="H30" s="36">
        <f t="shared" si="4"/>
        <v>1949881.8636363635</v>
      </c>
      <c r="I30" s="37">
        <f t="shared" si="5"/>
        <v>46523</v>
      </c>
      <c r="J30" s="118"/>
      <c r="K30" s="118"/>
      <c r="L30" s="118"/>
      <c r="M30" s="6"/>
    </row>
    <row r="31" spans="1:13" x14ac:dyDescent="0.2">
      <c r="A31" s="6"/>
      <c r="B31" s="6"/>
      <c r="C31" s="50" t="str">
        <f t="shared" si="0"/>
        <v/>
      </c>
      <c r="D31" s="46" t="str">
        <f t="shared" si="1"/>
        <v xml:space="preserve"> </v>
      </c>
      <c r="E31" s="155" t="str">
        <f t="shared" si="2"/>
        <v/>
      </c>
      <c r="F31" s="156"/>
      <c r="G31" s="35" t="str">
        <f t="shared" si="3"/>
        <v/>
      </c>
      <c r="H31" s="36" t="str">
        <f t="shared" si="4"/>
        <v/>
      </c>
      <c r="I31" s="37" t="str">
        <f t="shared" si="5"/>
        <v/>
      </c>
      <c r="J31" s="118"/>
      <c r="K31" s="118"/>
      <c r="L31" s="118"/>
      <c r="M31" s="6"/>
    </row>
    <row r="32" spans="1:13" x14ac:dyDescent="0.2">
      <c r="A32" s="6"/>
      <c r="B32" s="6"/>
      <c r="C32" s="50" t="str">
        <f t="shared" si="0"/>
        <v/>
      </c>
      <c r="D32" s="46" t="str">
        <f t="shared" si="1"/>
        <v xml:space="preserve"> </v>
      </c>
      <c r="E32" s="155" t="str">
        <f t="shared" si="2"/>
        <v/>
      </c>
      <c r="F32" s="156"/>
      <c r="G32" s="35" t="str">
        <f t="shared" si="3"/>
        <v/>
      </c>
      <c r="H32" s="36" t="str">
        <f t="shared" si="4"/>
        <v/>
      </c>
      <c r="I32" s="37" t="str">
        <f t="shared" si="5"/>
        <v/>
      </c>
      <c r="J32" s="118"/>
      <c r="K32" s="118"/>
      <c r="L32" s="118"/>
      <c r="M32" s="6"/>
    </row>
    <row r="33" spans="1:13" x14ac:dyDescent="0.2">
      <c r="A33" s="6"/>
      <c r="B33" s="6"/>
      <c r="C33" s="50" t="str">
        <f t="shared" si="0"/>
        <v/>
      </c>
      <c r="D33" s="46" t="str">
        <f t="shared" si="1"/>
        <v xml:space="preserve"> </v>
      </c>
      <c r="E33" s="155" t="str">
        <f t="shared" si="2"/>
        <v/>
      </c>
      <c r="F33" s="156"/>
      <c r="G33" s="35" t="str">
        <f t="shared" si="3"/>
        <v/>
      </c>
      <c r="H33" s="36" t="str">
        <f t="shared" si="4"/>
        <v/>
      </c>
      <c r="I33" s="37" t="str">
        <f t="shared" si="5"/>
        <v/>
      </c>
      <c r="J33" s="118"/>
      <c r="K33" s="118"/>
      <c r="L33" s="118"/>
      <c r="M33" s="6"/>
    </row>
    <row r="34" spans="1:13" ht="15.75" customHeight="1" thickBot="1" x14ac:dyDescent="0.25">
      <c r="A34" s="6"/>
      <c r="B34" s="6"/>
      <c r="C34" s="51" t="s">
        <v>10</v>
      </c>
      <c r="D34" s="47"/>
      <c r="E34" s="157">
        <f>SUM(E20:F33)</f>
        <v>1714203.0000000009</v>
      </c>
      <c r="F34" s="158"/>
      <c r="G34" s="38">
        <f>SUM(G19:G33)</f>
        <v>31162999.999999989</v>
      </c>
      <c r="H34" s="38">
        <f>SUM(H19:H33)</f>
        <v>32877203</v>
      </c>
      <c r="I34" s="39"/>
      <c r="J34" s="118"/>
      <c r="K34" s="118"/>
      <c r="L34" s="118"/>
      <c r="M34" s="6"/>
    </row>
    <row r="35" spans="1:13" x14ac:dyDescent="0.2">
      <c r="A35" s="6"/>
      <c r="B35" s="6"/>
      <c r="C35" s="7"/>
      <c r="D35" s="8"/>
      <c r="E35" s="6"/>
      <c r="F35" s="8"/>
      <c r="G35" s="9"/>
      <c r="H35" s="6"/>
      <c r="I35" s="6"/>
      <c r="J35" s="118"/>
      <c r="K35" s="118"/>
      <c r="L35" s="118"/>
      <c r="M35" s="6"/>
    </row>
    <row r="36" spans="1:13" ht="13.5" thickBot="1" x14ac:dyDescent="0.25">
      <c r="A36" s="6"/>
      <c r="B36" s="6"/>
      <c r="C36" s="7"/>
      <c r="D36" s="8"/>
      <c r="E36" s="6"/>
      <c r="F36" s="8"/>
      <c r="G36" s="9"/>
      <c r="H36" s="6"/>
      <c r="I36" s="6"/>
      <c r="J36" s="118"/>
      <c r="K36" s="118"/>
      <c r="L36" s="118"/>
      <c r="M36" s="6"/>
    </row>
    <row r="37" spans="1:13" ht="18.75" thickBot="1" x14ac:dyDescent="0.25">
      <c r="A37" s="6"/>
      <c r="B37" s="6"/>
      <c r="C37" s="135" t="s">
        <v>13</v>
      </c>
      <c r="D37" s="136"/>
      <c r="E37" s="136"/>
      <c r="F37" s="136"/>
      <c r="G37" s="136"/>
      <c r="H37" s="136"/>
      <c r="I37" s="137"/>
      <c r="J37" s="118"/>
      <c r="K37" s="118"/>
      <c r="L37" s="118"/>
      <c r="M37" s="6"/>
    </row>
    <row r="38" spans="1:13" ht="13.5" thickBot="1" x14ac:dyDescent="0.25">
      <c r="A38" s="6"/>
      <c r="B38" s="6"/>
      <c r="C38" s="133" t="s">
        <v>22</v>
      </c>
      <c r="D38" s="134"/>
      <c r="E38" s="134"/>
      <c r="F38" s="29"/>
      <c r="G38" s="31"/>
      <c r="H38" s="30"/>
      <c r="I38" s="32"/>
      <c r="J38" s="118"/>
      <c r="K38" s="118"/>
      <c r="L38" s="118"/>
      <c r="M38" s="6"/>
    </row>
    <row r="39" spans="1:13" ht="19.5" customHeight="1" thickBot="1" x14ac:dyDescent="0.25">
      <c r="A39" s="169"/>
      <c r="B39" s="170"/>
      <c r="C39" s="100" t="s">
        <v>31</v>
      </c>
      <c r="D39" s="102">
        <f>+D24+G40</f>
        <v>45199494.545454547</v>
      </c>
      <c r="E39" s="30"/>
      <c r="F39" s="29"/>
      <c r="G39" s="31"/>
      <c r="H39" s="30"/>
      <c r="I39" s="32"/>
      <c r="J39" s="118"/>
      <c r="K39" s="118"/>
      <c r="L39" s="118"/>
      <c r="M39" s="6"/>
    </row>
    <row r="40" spans="1:13" ht="26.25" thickBot="1" x14ac:dyDescent="0.3">
      <c r="A40" s="169"/>
      <c r="B40" s="170"/>
      <c r="C40" s="148" t="s">
        <v>23</v>
      </c>
      <c r="D40" s="146">
        <f>+K54</f>
        <v>0.6047292703885836</v>
      </c>
      <c r="E40" s="18" t="str">
        <f>IF(D40&gt;=40%,"","Este % no debe ser inferior al 40%")</f>
        <v/>
      </c>
      <c r="F40" s="70" t="s">
        <v>20</v>
      </c>
      <c r="G40" s="72">
        <f>+G10+(G10*8%)</f>
        <v>33656040</v>
      </c>
      <c r="H40" s="30"/>
      <c r="I40" s="32"/>
      <c r="J40" s="118"/>
      <c r="K40" s="118"/>
      <c r="L40" s="118"/>
      <c r="M40" s="6"/>
    </row>
    <row r="41" spans="1:13" ht="13.5" thickBot="1" x14ac:dyDescent="0.25">
      <c r="A41" s="169"/>
      <c r="B41" s="170"/>
      <c r="C41" s="145"/>
      <c r="D41" s="147"/>
      <c r="E41" s="30"/>
      <c r="F41" s="71" t="s">
        <v>1</v>
      </c>
      <c r="G41" s="73">
        <f>+D24+G40</f>
        <v>45199494.545454547</v>
      </c>
      <c r="H41" s="30"/>
      <c r="I41" s="32"/>
      <c r="J41" s="118"/>
      <c r="K41" s="118"/>
      <c r="L41" s="118"/>
      <c r="M41" s="6"/>
    </row>
    <row r="42" spans="1:13" ht="13.5" thickBot="1" x14ac:dyDescent="0.25">
      <c r="A42" s="169"/>
      <c r="B42" s="170"/>
      <c r="C42" s="28"/>
      <c r="D42" s="33"/>
      <c r="E42" s="30"/>
      <c r="F42" s="29"/>
      <c r="G42" s="31"/>
      <c r="H42" s="30"/>
      <c r="I42" s="32"/>
      <c r="J42" s="118"/>
      <c r="K42" s="118"/>
      <c r="L42" s="118"/>
      <c r="M42" s="6"/>
    </row>
    <row r="43" spans="1:13" ht="28.9" customHeight="1" thickBot="1" x14ac:dyDescent="0.25">
      <c r="A43" s="6"/>
      <c r="B43" s="6"/>
      <c r="C43" s="89" t="s">
        <v>33</v>
      </c>
      <c r="D43" s="99">
        <f>G40*20%</f>
        <v>6731208</v>
      </c>
      <c r="E43" s="30"/>
      <c r="F43" s="29"/>
      <c r="G43" s="31"/>
      <c r="H43" s="30"/>
      <c r="I43" s="32"/>
      <c r="J43" s="118"/>
      <c r="K43" s="118"/>
      <c r="L43" s="118"/>
      <c r="M43" s="6"/>
    </row>
    <row r="44" spans="1:13" ht="13.5" x14ac:dyDescent="0.25">
      <c r="A44" s="6"/>
      <c r="B44" s="6"/>
      <c r="C44" s="96" t="s">
        <v>8</v>
      </c>
      <c r="D44" s="97">
        <v>10000000</v>
      </c>
      <c r="E44" s="21" t="str">
        <f>IF(D44&gt;=D43,"","Este valor no debe ser inferior al sugerido")</f>
        <v/>
      </c>
      <c r="F44" s="29"/>
      <c r="G44" s="31"/>
      <c r="H44" s="30"/>
      <c r="I44" s="32"/>
      <c r="J44" s="118"/>
      <c r="K44" s="118"/>
      <c r="L44" s="118"/>
      <c r="M44" s="6"/>
    </row>
    <row r="45" spans="1:13" ht="13.5" x14ac:dyDescent="0.25">
      <c r="A45" s="6"/>
      <c r="B45" s="6"/>
      <c r="C45" s="93" t="s">
        <v>2</v>
      </c>
      <c r="D45" s="95">
        <v>46373</v>
      </c>
      <c r="E45" s="15" t="s">
        <v>32</v>
      </c>
      <c r="F45" s="29"/>
      <c r="G45" s="31"/>
      <c r="H45" s="34"/>
      <c r="I45" s="32"/>
      <c r="J45" s="118"/>
      <c r="K45" s="118"/>
      <c r="L45" s="118"/>
      <c r="M45" s="6"/>
    </row>
    <row r="46" spans="1:13" ht="13.5" thickBot="1" x14ac:dyDescent="0.25">
      <c r="A46" s="6"/>
      <c r="B46" s="6"/>
      <c r="C46" s="94" t="s">
        <v>11</v>
      </c>
      <c r="D46" s="92">
        <v>18</v>
      </c>
      <c r="E46" s="30"/>
      <c r="F46" s="29"/>
      <c r="G46" s="31"/>
      <c r="H46" s="30"/>
      <c r="I46" s="32"/>
      <c r="J46" s="118"/>
      <c r="K46" s="118"/>
      <c r="L46" s="118"/>
      <c r="M46" s="6"/>
    </row>
    <row r="47" spans="1:13" ht="13.5" thickBot="1" x14ac:dyDescent="0.25">
      <c r="A47" s="6"/>
      <c r="B47" s="6"/>
      <c r="C47" s="28"/>
      <c r="D47" s="29"/>
      <c r="E47" s="30"/>
      <c r="F47" s="29"/>
      <c r="G47" s="31"/>
      <c r="H47" s="30"/>
      <c r="I47" s="32"/>
      <c r="J47" s="118"/>
      <c r="K47" s="118"/>
      <c r="L47" s="118"/>
      <c r="M47" s="6"/>
    </row>
    <row r="48" spans="1:13" ht="21.75" customHeight="1" thickBot="1" x14ac:dyDescent="0.25">
      <c r="A48" s="6"/>
      <c r="B48" s="6"/>
      <c r="C48" s="54" t="s">
        <v>3</v>
      </c>
      <c r="D48" s="52" t="s">
        <v>4</v>
      </c>
      <c r="E48" s="149" t="s">
        <v>25</v>
      </c>
      <c r="F48" s="150"/>
      <c r="G48" s="26" t="s">
        <v>9</v>
      </c>
      <c r="H48" s="25" t="s">
        <v>6</v>
      </c>
      <c r="I48" s="27" t="s">
        <v>7</v>
      </c>
      <c r="J48" s="118"/>
      <c r="K48" s="118"/>
      <c r="L48" s="118"/>
      <c r="M48" s="6"/>
    </row>
    <row r="49" spans="1:13" x14ac:dyDescent="0.2">
      <c r="A49" s="6"/>
      <c r="B49" s="6"/>
      <c r="C49" s="49">
        <f>IF(D39&lt;&gt;"",1,"")</f>
        <v>1</v>
      </c>
      <c r="D49" s="45">
        <f>IF(C49&lt;&gt;"",(D39-G49)," ")</f>
        <v>35199494.545454547</v>
      </c>
      <c r="E49" s="159">
        <f>+E25</f>
        <v>155836.63636363644</v>
      </c>
      <c r="F49" s="160"/>
      <c r="G49" s="67">
        <f>+D44</f>
        <v>10000000</v>
      </c>
      <c r="H49" s="67">
        <f t="shared" ref="H49:H72" si="6">+IF(C49&lt;&gt;"",E49+F49+G49,"")</f>
        <v>10155836.636363637</v>
      </c>
      <c r="I49" s="68">
        <f>+D45</f>
        <v>46373</v>
      </c>
      <c r="J49" s="118"/>
      <c r="K49" s="118"/>
      <c r="L49" s="118"/>
      <c r="M49" s="6"/>
    </row>
    <row r="50" spans="1:13" x14ac:dyDescent="0.2">
      <c r="A50" s="6"/>
      <c r="B50" s="6"/>
      <c r="C50" s="50">
        <f>IF(C49&lt;$D$46,C49+1,"")</f>
        <v>2</v>
      </c>
      <c r="D50" s="46">
        <f>IF(C50&lt;&gt;"",(D49-G50)," ")</f>
        <v>33128936.042780749</v>
      </c>
      <c r="E50" s="138">
        <f>IF(C50&lt;&gt;"",(D49*$E$4),"")</f>
        <v>475193.17636363639</v>
      </c>
      <c r="F50" s="139"/>
      <c r="G50" s="67">
        <f>IF(C50&lt;&gt;"",(($G$41-$G$49)/($D$46-1)),"")</f>
        <v>2070558.5026737968</v>
      </c>
      <c r="H50" s="67">
        <f t="shared" si="6"/>
        <v>2545751.6790374331</v>
      </c>
      <c r="I50" s="68">
        <f>IF(C50&lt;&gt;"",EDATE(I49,1),"")</f>
        <v>46404</v>
      </c>
      <c r="J50" s="118"/>
      <c r="K50" s="118"/>
      <c r="L50" s="118"/>
      <c r="M50" s="6"/>
    </row>
    <row r="51" spans="1:13" x14ac:dyDescent="0.2">
      <c r="A51" s="6"/>
      <c r="B51" s="6"/>
      <c r="C51" s="50">
        <f t="shared" ref="C51:C72" si="7">IF(C50&lt;$D$46,C50+1,"")</f>
        <v>3</v>
      </c>
      <c r="D51" s="46">
        <f>IF(C51&lt;&gt;"",(D50-G51)," ")</f>
        <v>31058377.540106952</v>
      </c>
      <c r="E51" s="138">
        <f t="shared" ref="E51:E72" si="8">IF(C51&lt;&gt;"",(D50*$E$4),"")</f>
        <v>447240.63657754014</v>
      </c>
      <c r="F51" s="139"/>
      <c r="G51" s="67">
        <f t="shared" ref="G51:G72" si="9">IF(C51&lt;&gt;"",(($G$41-$G$49)/($D$46-1)),"")</f>
        <v>2070558.5026737968</v>
      </c>
      <c r="H51" s="67">
        <f t="shared" si="6"/>
        <v>2517799.1392513369</v>
      </c>
      <c r="I51" s="68">
        <f t="shared" ref="I51:I72" si="10">IF(C51&lt;&gt;"",EDATE(I50,1),"")</f>
        <v>46435</v>
      </c>
      <c r="J51" s="118"/>
      <c r="K51" s="118"/>
      <c r="L51" s="118"/>
      <c r="M51" s="6"/>
    </row>
    <row r="52" spans="1:13" x14ac:dyDescent="0.2">
      <c r="A52" s="6"/>
      <c r="B52" s="6"/>
      <c r="C52" s="50">
        <f t="shared" si="7"/>
        <v>4</v>
      </c>
      <c r="D52" s="46">
        <f>IF(C52&lt;&gt;"",(D51-G52)," ")</f>
        <v>28987819.037433155</v>
      </c>
      <c r="E52" s="138">
        <f t="shared" si="8"/>
        <v>419288.09679144382</v>
      </c>
      <c r="F52" s="139"/>
      <c r="G52" s="67">
        <f t="shared" si="9"/>
        <v>2070558.5026737968</v>
      </c>
      <c r="H52" s="67">
        <f t="shared" si="6"/>
        <v>2489846.5994652407</v>
      </c>
      <c r="I52" s="68">
        <f t="shared" si="10"/>
        <v>46463</v>
      </c>
      <c r="J52" s="118"/>
      <c r="K52" s="118"/>
      <c r="L52" s="118"/>
      <c r="M52" s="6"/>
    </row>
    <row r="53" spans="1:13" x14ac:dyDescent="0.2">
      <c r="A53" s="6"/>
      <c r="B53" s="6"/>
      <c r="C53" s="50">
        <f t="shared" si="7"/>
        <v>5</v>
      </c>
      <c r="D53" s="46">
        <f>IF(C53&lt;&gt;"",(D52-G53)," ")</f>
        <v>26917260.534759358</v>
      </c>
      <c r="E53" s="138">
        <f t="shared" si="8"/>
        <v>391335.55700534757</v>
      </c>
      <c r="F53" s="139"/>
      <c r="G53" s="67">
        <f t="shared" si="9"/>
        <v>2070558.5026737968</v>
      </c>
      <c r="H53" s="67">
        <f t="shared" si="6"/>
        <v>2461894.0596791445</v>
      </c>
      <c r="I53" s="68">
        <f t="shared" si="10"/>
        <v>46494</v>
      </c>
      <c r="J53" s="118"/>
      <c r="K53" s="118"/>
      <c r="L53" s="118"/>
      <c r="M53" s="6"/>
    </row>
    <row r="54" spans="1:13" x14ac:dyDescent="0.2">
      <c r="A54" s="6"/>
      <c r="B54" s="6"/>
      <c r="C54" s="79">
        <f t="shared" si="7"/>
        <v>6</v>
      </c>
      <c r="D54" s="78">
        <f>IF(C54&lt;&gt;"",(D53-G54)," ")</f>
        <v>24846702.03208556</v>
      </c>
      <c r="E54" s="138">
        <f t="shared" si="8"/>
        <v>363383.01721925131</v>
      </c>
      <c r="F54" s="139"/>
      <c r="G54" s="67">
        <f t="shared" si="9"/>
        <v>2070558.5026737968</v>
      </c>
      <c r="H54" s="67">
        <f t="shared" si="6"/>
        <v>2433941.5198930483</v>
      </c>
      <c r="I54" s="68">
        <f t="shared" si="10"/>
        <v>46524</v>
      </c>
      <c r="J54" s="119">
        <f>SUBTOTAL(9,H49:H54)</f>
        <v>22605069.633689836</v>
      </c>
      <c r="K54" s="117">
        <f>(SUBTOTAL(9,G49:G54))/G40</f>
        <v>0.6047292703885836</v>
      </c>
      <c r="L54" s="119">
        <f>SUBTOTAL(9,G49:G54)</f>
        <v>20352792.513368987</v>
      </c>
      <c r="M54" s="6"/>
    </row>
    <row r="55" spans="1:13" x14ac:dyDescent="0.2">
      <c r="A55" s="6"/>
      <c r="B55" s="6"/>
      <c r="C55" s="50">
        <f t="shared" si="7"/>
        <v>7</v>
      </c>
      <c r="D55" s="46">
        <f t="shared" ref="D55:D72" si="11">IF(C55&lt;&gt;"",(D54-G55)," ")</f>
        <v>22776143.529411763</v>
      </c>
      <c r="E55" s="140">
        <f t="shared" si="8"/>
        <v>335430.47743315506</v>
      </c>
      <c r="F55" s="141"/>
      <c r="G55" s="35">
        <f t="shared" si="9"/>
        <v>2070558.5026737968</v>
      </c>
      <c r="H55" s="36">
        <f t="shared" si="6"/>
        <v>2405988.9801069517</v>
      </c>
      <c r="I55" s="40">
        <f t="shared" si="10"/>
        <v>46555</v>
      </c>
      <c r="J55" s="118"/>
      <c r="K55" s="118"/>
      <c r="L55" s="118"/>
      <c r="M55" s="6"/>
    </row>
    <row r="56" spans="1:13" x14ac:dyDescent="0.2">
      <c r="A56" s="6"/>
      <c r="B56" s="6"/>
      <c r="C56" s="50">
        <f t="shared" si="7"/>
        <v>8</v>
      </c>
      <c r="D56" s="46">
        <f t="shared" si="11"/>
        <v>20705585.026737966</v>
      </c>
      <c r="E56" s="155">
        <f t="shared" si="8"/>
        <v>307477.9376470588</v>
      </c>
      <c r="F56" s="156"/>
      <c r="G56" s="35">
        <f t="shared" si="9"/>
        <v>2070558.5026737968</v>
      </c>
      <c r="H56" s="36">
        <f t="shared" si="6"/>
        <v>2378036.4403208555</v>
      </c>
      <c r="I56" s="40">
        <f t="shared" si="10"/>
        <v>46585</v>
      </c>
      <c r="J56" s="118"/>
      <c r="K56" s="119">
        <f>SUBTOTAL(9,E50:E54)</f>
        <v>2096440.4839572192</v>
      </c>
      <c r="L56" s="118"/>
      <c r="M56" s="6"/>
    </row>
    <row r="57" spans="1:13" x14ac:dyDescent="0.2">
      <c r="A57" s="6"/>
      <c r="B57" s="6"/>
      <c r="C57" s="50">
        <f t="shared" si="7"/>
        <v>9</v>
      </c>
      <c r="D57" s="46">
        <f t="shared" si="11"/>
        <v>18635026.524064168</v>
      </c>
      <c r="E57" s="155">
        <f t="shared" si="8"/>
        <v>279525.39786096255</v>
      </c>
      <c r="F57" s="156"/>
      <c r="G57" s="35">
        <f t="shared" si="9"/>
        <v>2070558.5026737968</v>
      </c>
      <c r="H57" s="36">
        <f t="shared" si="6"/>
        <v>2350083.9005347593</v>
      </c>
      <c r="I57" s="40">
        <f t="shared" si="10"/>
        <v>46616</v>
      </c>
      <c r="J57" s="118"/>
      <c r="K57" s="118"/>
      <c r="L57" s="118"/>
      <c r="M57" s="6"/>
    </row>
    <row r="58" spans="1:13" x14ac:dyDescent="0.2">
      <c r="A58" s="6"/>
      <c r="B58" s="6"/>
      <c r="C58" s="50">
        <f t="shared" si="7"/>
        <v>10</v>
      </c>
      <c r="D58" s="46">
        <f t="shared" si="11"/>
        <v>16564468.021390371</v>
      </c>
      <c r="E58" s="155">
        <f t="shared" si="8"/>
        <v>251572.85807486626</v>
      </c>
      <c r="F58" s="156"/>
      <c r="G58" s="35">
        <f t="shared" si="9"/>
        <v>2070558.5026737968</v>
      </c>
      <c r="H58" s="36">
        <f t="shared" si="6"/>
        <v>2322131.3607486631</v>
      </c>
      <c r="I58" s="40">
        <f t="shared" si="10"/>
        <v>46647</v>
      </c>
      <c r="J58" s="118"/>
      <c r="K58" s="118"/>
      <c r="L58" s="118"/>
      <c r="M58" s="6"/>
    </row>
    <row r="59" spans="1:13" x14ac:dyDescent="0.2">
      <c r="A59" s="6"/>
      <c r="B59" s="6"/>
      <c r="C59" s="50">
        <f t="shared" si="7"/>
        <v>11</v>
      </c>
      <c r="D59" s="46">
        <f t="shared" si="11"/>
        <v>14493909.518716574</v>
      </c>
      <c r="E59" s="155">
        <f t="shared" si="8"/>
        <v>223620.31828877001</v>
      </c>
      <c r="F59" s="156"/>
      <c r="G59" s="35">
        <f t="shared" si="9"/>
        <v>2070558.5026737968</v>
      </c>
      <c r="H59" s="36">
        <f t="shared" si="6"/>
        <v>2294178.8209625669</v>
      </c>
      <c r="I59" s="40">
        <f t="shared" si="10"/>
        <v>46677</v>
      </c>
      <c r="J59" s="118"/>
      <c r="K59" s="118"/>
      <c r="L59" s="118"/>
      <c r="M59" s="6"/>
    </row>
    <row r="60" spans="1:13" x14ac:dyDescent="0.2">
      <c r="A60" s="6"/>
      <c r="B60" s="6"/>
      <c r="C60" s="50">
        <f t="shared" si="7"/>
        <v>12</v>
      </c>
      <c r="D60" s="46">
        <f t="shared" si="11"/>
        <v>12423351.016042776</v>
      </c>
      <c r="E60" s="155">
        <f t="shared" si="8"/>
        <v>195667.77850267375</v>
      </c>
      <c r="F60" s="156"/>
      <c r="G60" s="35">
        <f t="shared" si="9"/>
        <v>2070558.5026737968</v>
      </c>
      <c r="H60" s="36">
        <f t="shared" si="6"/>
        <v>2266226.2811764707</v>
      </c>
      <c r="I60" s="40">
        <f t="shared" si="10"/>
        <v>46708</v>
      </c>
      <c r="J60" s="118"/>
      <c r="K60" s="118"/>
      <c r="L60" s="118"/>
      <c r="M60" s="6"/>
    </row>
    <row r="61" spans="1:13" x14ac:dyDescent="0.2">
      <c r="A61" s="6"/>
      <c r="B61" s="6"/>
      <c r="C61" s="50">
        <f t="shared" si="7"/>
        <v>13</v>
      </c>
      <c r="D61" s="46">
        <f t="shared" si="11"/>
        <v>10352792.513368979</v>
      </c>
      <c r="E61" s="155">
        <f t="shared" si="8"/>
        <v>167715.23871657747</v>
      </c>
      <c r="F61" s="156"/>
      <c r="G61" s="35">
        <f t="shared" si="9"/>
        <v>2070558.5026737968</v>
      </c>
      <c r="H61" s="36">
        <f t="shared" si="6"/>
        <v>2238273.7413903745</v>
      </c>
      <c r="I61" s="40">
        <f t="shared" si="10"/>
        <v>46738</v>
      </c>
      <c r="J61" s="118"/>
      <c r="K61" s="118"/>
      <c r="L61" s="118"/>
      <c r="M61" s="6"/>
    </row>
    <row r="62" spans="1:13" x14ac:dyDescent="0.2">
      <c r="A62" s="6"/>
      <c r="B62" s="6"/>
      <c r="C62" s="50">
        <f t="shared" si="7"/>
        <v>14</v>
      </c>
      <c r="D62" s="46">
        <f t="shared" si="11"/>
        <v>8282234.0106951818</v>
      </c>
      <c r="E62" s="155">
        <f t="shared" si="8"/>
        <v>139762.69893048122</v>
      </c>
      <c r="F62" s="156"/>
      <c r="G62" s="35">
        <f t="shared" si="9"/>
        <v>2070558.5026737968</v>
      </c>
      <c r="H62" s="36">
        <f t="shared" si="6"/>
        <v>2210321.2016042778</v>
      </c>
      <c r="I62" s="40">
        <f t="shared" si="10"/>
        <v>46769</v>
      </c>
      <c r="J62" s="118"/>
      <c r="K62" s="118"/>
      <c r="L62" s="118"/>
      <c r="M62" s="6"/>
    </row>
    <row r="63" spans="1:13" x14ac:dyDescent="0.2">
      <c r="A63" s="6"/>
      <c r="B63" s="6"/>
      <c r="C63" s="50">
        <f t="shared" si="7"/>
        <v>15</v>
      </c>
      <c r="D63" s="46">
        <f t="shared" si="11"/>
        <v>6211675.5080213845</v>
      </c>
      <c r="E63" s="155">
        <f t="shared" si="8"/>
        <v>111810.15914438495</v>
      </c>
      <c r="F63" s="156"/>
      <c r="G63" s="35">
        <f t="shared" si="9"/>
        <v>2070558.5026737968</v>
      </c>
      <c r="H63" s="36">
        <f t="shared" si="6"/>
        <v>2182368.6618181816</v>
      </c>
      <c r="I63" s="40">
        <f t="shared" si="10"/>
        <v>46800</v>
      </c>
      <c r="J63" s="118"/>
      <c r="K63" s="118"/>
      <c r="L63" s="118"/>
      <c r="M63" s="6"/>
    </row>
    <row r="64" spans="1:13" x14ac:dyDescent="0.2">
      <c r="A64" s="6"/>
      <c r="B64" s="6"/>
      <c r="C64" s="50">
        <f t="shared" si="7"/>
        <v>16</v>
      </c>
      <c r="D64" s="46">
        <f t="shared" si="11"/>
        <v>4141117.0053475876</v>
      </c>
      <c r="E64" s="155">
        <f t="shared" si="8"/>
        <v>83857.619358288692</v>
      </c>
      <c r="F64" s="156"/>
      <c r="G64" s="35">
        <f t="shared" si="9"/>
        <v>2070558.5026737968</v>
      </c>
      <c r="H64" s="36">
        <f t="shared" si="6"/>
        <v>2154416.1220320854</v>
      </c>
      <c r="I64" s="40">
        <f t="shared" si="10"/>
        <v>46829</v>
      </c>
      <c r="J64" s="118"/>
      <c r="K64" s="118"/>
      <c r="L64" s="118"/>
      <c r="M64" s="6"/>
    </row>
    <row r="65" spans="1:13" x14ac:dyDescent="0.2">
      <c r="A65" s="6"/>
      <c r="B65" s="6"/>
      <c r="C65" s="50">
        <f t="shared" si="7"/>
        <v>17</v>
      </c>
      <c r="D65" s="46">
        <f t="shared" si="11"/>
        <v>2070558.5026737908</v>
      </c>
      <c r="E65" s="155">
        <f t="shared" si="8"/>
        <v>55905.07957219243</v>
      </c>
      <c r="F65" s="156"/>
      <c r="G65" s="35">
        <f t="shared" si="9"/>
        <v>2070558.5026737968</v>
      </c>
      <c r="H65" s="36">
        <f t="shared" si="6"/>
        <v>2126463.5822459892</v>
      </c>
      <c r="I65" s="40">
        <f t="shared" si="10"/>
        <v>46860</v>
      </c>
      <c r="J65" s="118"/>
      <c r="K65" s="118"/>
      <c r="L65" s="118"/>
      <c r="M65" s="6"/>
    </row>
    <row r="66" spans="1:13" x14ac:dyDescent="0.2">
      <c r="A66" s="6"/>
      <c r="B66" s="6"/>
      <c r="C66" s="50">
        <f t="shared" si="7"/>
        <v>18</v>
      </c>
      <c r="D66" s="46">
        <f t="shared" si="11"/>
        <v>-6.0535967350006104E-9</v>
      </c>
      <c r="E66" s="155">
        <f t="shared" si="8"/>
        <v>27952.539786096175</v>
      </c>
      <c r="F66" s="156"/>
      <c r="G66" s="35">
        <f t="shared" si="9"/>
        <v>2070558.5026737968</v>
      </c>
      <c r="H66" s="36">
        <f t="shared" si="6"/>
        <v>2098511.042459893</v>
      </c>
      <c r="I66" s="40">
        <f t="shared" si="10"/>
        <v>46890</v>
      </c>
      <c r="J66" s="118"/>
      <c r="K66" s="118"/>
      <c r="L66" s="118"/>
      <c r="M66" s="6"/>
    </row>
    <row r="67" spans="1:13" x14ac:dyDescent="0.2">
      <c r="A67" s="6"/>
      <c r="B67" s="6"/>
      <c r="C67" s="50" t="str">
        <f t="shared" si="7"/>
        <v/>
      </c>
      <c r="D67" s="46" t="str">
        <f t="shared" si="11"/>
        <v xml:space="preserve"> </v>
      </c>
      <c r="E67" s="155" t="str">
        <f t="shared" si="8"/>
        <v/>
      </c>
      <c r="F67" s="156"/>
      <c r="G67" s="35" t="str">
        <f t="shared" si="9"/>
        <v/>
      </c>
      <c r="H67" s="36" t="str">
        <f t="shared" si="6"/>
        <v/>
      </c>
      <c r="I67" s="40" t="str">
        <f t="shared" si="10"/>
        <v/>
      </c>
      <c r="J67" s="118"/>
      <c r="K67" s="118"/>
      <c r="L67" s="118"/>
      <c r="M67" s="6"/>
    </row>
    <row r="68" spans="1:13" x14ac:dyDescent="0.2">
      <c r="A68" s="6"/>
      <c r="B68" s="6"/>
      <c r="C68" s="50" t="str">
        <f t="shared" si="7"/>
        <v/>
      </c>
      <c r="D68" s="46" t="str">
        <f t="shared" si="11"/>
        <v xml:space="preserve"> </v>
      </c>
      <c r="E68" s="155" t="str">
        <f t="shared" si="8"/>
        <v/>
      </c>
      <c r="F68" s="156"/>
      <c r="G68" s="35" t="str">
        <f t="shared" si="9"/>
        <v/>
      </c>
      <c r="H68" s="36" t="str">
        <f t="shared" si="6"/>
        <v/>
      </c>
      <c r="I68" s="40" t="str">
        <f t="shared" si="10"/>
        <v/>
      </c>
      <c r="J68" s="118"/>
      <c r="K68" s="118"/>
      <c r="L68" s="118"/>
      <c r="M68" s="6"/>
    </row>
    <row r="69" spans="1:13" x14ac:dyDescent="0.2">
      <c r="A69" s="6"/>
      <c r="B69" s="6"/>
      <c r="C69" s="50" t="str">
        <f t="shared" si="7"/>
        <v/>
      </c>
      <c r="D69" s="46" t="str">
        <f t="shared" si="11"/>
        <v xml:space="preserve"> </v>
      </c>
      <c r="E69" s="155" t="str">
        <f t="shared" si="8"/>
        <v/>
      </c>
      <c r="F69" s="156"/>
      <c r="G69" s="35" t="str">
        <f t="shared" si="9"/>
        <v/>
      </c>
      <c r="H69" s="36" t="str">
        <f t="shared" si="6"/>
        <v/>
      </c>
      <c r="I69" s="40" t="str">
        <f t="shared" si="10"/>
        <v/>
      </c>
      <c r="J69" s="118"/>
      <c r="K69" s="118"/>
      <c r="L69" s="118"/>
      <c r="M69" s="6"/>
    </row>
    <row r="70" spans="1:13" x14ac:dyDescent="0.2">
      <c r="A70" s="6"/>
      <c r="B70" s="6"/>
      <c r="C70" s="50" t="str">
        <f t="shared" si="7"/>
        <v/>
      </c>
      <c r="D70" s="46" t="str">
        <f t="shared" si="11"/>
        <v xml:space="preserve"> </v>
      </c>
      <c r="E70" s="155" t="str">
        <f t="shared" si="8"/>
        <v/>
      </c>
      <c r="F70" s="156"/>
      <c r="G70" s="35" t="str">
        <f t="shared" si="9"/>
        <v/>
      </c>
      <c r="H70" s="36" t="str">
        <f t="shared" si="6"/>
        <v/>
      </c>
      <c r="I70" s="40" t="str">
        <f t="shared" si="10"/>
        <v/>
      </c>
      <c r="J70" s="118"/>
      <c r="K70" s="118"/>
      <c r="L70" s="118"/>
      <c r="M70" s="6"/>
    </row>
    <row r="71" spans="1:13" x14ac:dyDescent="0.2">
      <c r="A71" s="6"/>
      <c r="B71" s="6"/>
      <c r="C71" s="50" t="str">
        <f t="shared" si="7"/>
        <v/>
      </c>
      <c r="D71" s="46" t="str">
        <f t="shared" si="11"/>
        <v xml:space="preserve"> </v>
      </c>
      <c r="E71" s="155" t="str">
        <f t="shared" si="8"/>
        <v/>
      </c>
      <c r="F71" s="156"/>
      <c r="G71" s="35" t="str">
        <f t="shared" si="9"/>
        <v/>
      </c>
      <c r="H71" s="36" t="str">
        <f t="shared" si="6"/>
        <v/>
      </c>
      <c r="I71" s="40" t="str">
        <f t="shared" si="10"/>
        <v/>
      </c>
      <c r="J71" s="118"/>
      <c r="K71" s="118"/>
      <c r="L71" s="118"/>
      <c r="M71" s="6"/>
    </row>
    <row r="72" spans="1:13" x14ac:dyDescent="0.2">
      <c r="A72" s="6"/>
      <c r="B72" s="6"/>
      <c r="C72" s="50" t="str">
        <f t="shared" si="7"/>
        <v/>
      </c>
      <c r="D72" s="46" t="str">
        <f t="shared" si="11"/>
        <v xml:space="preserve"> </v>
      </c>
      <c r="E72" s="155" t="str">
        <f t="shared" si="8"/>
        <v/>
      </c>
      <c r="F72" s="156"/>
      <c r="G72" s="35" t="str">
        <f t="shared" si="9"/>
        <v/>
      </c>
      <c r="H72" s="36" t="str">
        <f t="shared" si="6"/>
        <v/>
      </c>
      <c r="I72" s="40" t="str">
        <f t="shared" si="10"/>
        <v/>
      </c>
      <c r="J72" s="118"/>
      <c r="K72" s="118"/>
      <c r="L72" s="118"/>
      <c r="M72" s="6"/>
    </row>
    <row r="73" spans="1:13" ht="15.75" customHeight="1" thickBot="1" x14ac:dyDescent="0.25">
      <c r="A73" s="6"/>
      <c r="B73" s="6"/>
      <c r="C73" s="55" t="s">
        <v>10</v>
      </c>
      <c r="D73" s="53"/>
      <c r="E73" s="161">
        <f>SUM(E49:F72)</f>
        <v>4432575.2236363627</v>
      </c>
      <c r="F73" s="162"/>
      <c r="G73" s="23">
        <f>SUM(G49:G72)</f>
        <v>45199494.545454554</v>
      </c>
      <c r="H73" s="23">
        <f>SUM(H49:H72)</f>
        <v>49632069.769090906</v>
      </c>
      <c r="I73" s="24"/>
      <c r="J73" s="118"/>
      <c r="K73" s="118"/>
      <c r="L73" s="118"/>
      <c r="M73" s="6"/>
    </row>
    <row r="74" spans="1:13" x14ac:dyDescent="0.2">
      <c r="A74" s="6"/>
      <c r="B74" s="6"/>
      <c r="C74" s="7"/>
      <c r="D74" s="8"/>
      <c r="E74" s="6"/>
      <c r="F74" s="8"/>
      <c r="G74" s="9"/>
      <c r="H74" s="6"/>
      <c r="I74" s="6"/>
      <c r="J74" s="118"/>
      <c r="K74" s="118"/>
      <c r="L74" s="118"/>
      <c r="M74" s="6"/>
    </row>
    <row r="75" spans="1:13" ht="13.5" thickBot="1" x14ac:dyDescent="0.25">
      <c r="A75" s="6"/>
      <c r="B75" s="6"/>
      <c r="C75" s="7"/>
      <c r="D75" s="8"/>
      <c r="E75" s="6"/>
      <c r="F75" s="8"/>
      <c r="G75" s="9"/>
      <c r="H75" s="6"/>
      <c r="I75" s="6"/>
      <c r="J75" s="118"/>
      <c r="K75" s="118"/>
      <c r="L75" s="118"/>
      <c r="M75" s="6"/>
    </row>
    <row r="76" spans="1:13" ht="18.75" thickBot="1" x14ac:dyDescent="0.25">
      <c r="A76" s="6"/>
      <c r="B76" s="6"/>
      <c r="C76" s="135" t="s">
        <v>14</v>
      </c>
      <c r="D76" s="136"/>
      <c r="E76" s="136"/>
      <c r="F76" s="136"/>
      <c r="G76" s="136"/>
      <c r="H76" s="136"/>
      <c r="I76" s="137"/>
      <c r="J76" s="118"/>
      <c r="K76" s="118"/>
      <c r="L76" s="118"/>
      <c r="M76" s="6"/>
    </row>
    <row r="77" spans="1:13" ht="13.5" thickBot="1" x14ac:dyDescent="0.25">
      <c r="A77" s="6"/>
      <c r="B77" s="6"/>
      <c r="C77" s="133" t="s">
        <v>22</v>
      </c>
      <c r="D77" s="134"/>
      <c r="E77" s="134"/>
      <c r="F77" s="14"/>
      <c r="G77" s="16"/>
      <c r="H77" s="15"/>
      <c r="I77" s="17"/>
      <c r="J77" s="118"/>
      <c r="K77" s="118"/>
      <c r="L77" s="118"/>
      <c r="M77" s="6"/>
    </row>
    <row r="78" spans="1:13" ht="24.75" customHeight="1" thickBot="1" x14ac:dyDescent="0.25">
      <c r="A78" s="6"/>
      <c r="B78" s="6"/>
      <c r="C78" s="101" t="s">
        <v>31</v>
      </c>
      <c r="D78" s="102">
        <f>+D54+G79</f>
        <v>58502742.03208556</v>
      </c>
      <c r="E78" s="15"/>
      <c r="F78" s="14"/>
      <c r="G78" s="16"/>
      <c r="H78" s="15"/>
      <c r="I78" s="17"/>
      <c r="J78" s="118"/>
      <c r="K78" s="118"/>
      <c r="L78" s="118"/>
      <c r="M78" s="6"/>
    </row>
    <row r="79" spans="1:13" ht="26.25" customHeight="1" thickBot="1" x14ac:dyDescent="0.3">
      <c r="A79" s="6"/>
      <c r="B79" s="6"/>
      <c r="C79" s="148" t="s">
        <v>23</v>
      </c>
      <c r="D79" s="171">
        <f>+K93</f>
        <v>0.6104127031819907</v>
      </c>
      <c r="E79" s="18" t="str">
        <f>IF(D79&gt;=40%,"","Este % no debe ser inferior al 40%")</f>
        <v/>
      </c>
      <c r="F79" s="70" t="s">
        <v>21</v>
      </c>
      <c r="G79" s="72">
        <f>G40</f>
        <v>33656040</v>
      </c>
      <c r="H79" s="15"/>
      <c r="I79" s="17"/>
      <c r="J79" s="118"/>
      <c r="K79" s="118"/>
      <c r="L79" s="118"/>
      <c r="M79" s="6"/>
    </row>
    <row r="80" spans="1:13" ht="13.5" thickBot="1" x14ac:dyDescent="0.25">
      <c r="A80" s="6"/>
      <c r="B80" s="6"/>
      <c r="C80" s="145"/>
      <c r="D80" s="172"/>
      <c r="E80" s="15"/>
      <c r="F80" s="71" t="s">
        <v>1</v>
      </c>
      <c r="G80" s="73">
        <f>+D54+G79</f>
        <v>58502742.03208556</v>
      </c>
      <c r="H80" s="15"/>
      <c r="I80" s="17"/>
      <c r="J80" s="118"/>
      <c r="K80" s="118"/>
      <c r="L80" s="118"/>
      <c r="M80" s="6"/>
    </row>
    <row r="81" spans="1:13" ht="13.5" thickBot="1" x14ac:dyDescent="0.25">
      <c r="A81" s="6"/>
      <c r="B81" s="6"/>
      <c r="C81" s="19"/>
      <c r="D81" s="20"/>
      <c r="E81" s="15"/>
      <c r="F81" s="14"/>
      <c r="G81" s="16"/>
      <c r="H81" s="15"/>
      <c r="I81" s="17"/>
      <c r="J81" s="118"/>
      <c r="K81" s="118"/>
      <c r="L81" s="118"/>
      <c r="M81" s="6"/>
    </row>
    <row r="82" spans="1:13" ht="28.9" customHeight="1" thickBot="1" x14ac:dyDescent="0.25">
      <c r="A82" s="6"/>
      <c r="B82" s="6"/>
      <c r="C82" s="89" t="s">
        <v>33</v>
      </c>
      <c r="D82" s="111">
        <f>G79*20%</f>
        <v>6731208</v>
      </c>
      <c r="E82" s="15"/>
      <c r="F82" s="14"/>
      <c r="G82" s="16"/>
      <c r="H82" s="15"/>
      <c r="I82" s="17"/>
      <c r="J82" s="118"/>
      <c r="K82" s="118"/>
      <c r="L82" s="118"/>
      <c r="M82" s="6"/>
    </row>
    <row r="83" spans="1:13" ht="14.25" thickBot="1" x14ac:dyDescent="0.3">
      <c r="A83" s="6"/>
      <c r="B83" s="6"/>
      <c r="C83" s="101" t="s">
        <v>8</v>
      </c>
      <c r="D83" s="110">
        <v>10000000</v>
      </c>
      <c r="E83" s="21" t="str">
        <f>IF(D83&gt;=D82,"","Este valor no debe ser inferior al sugerido")</f>
        <v/>
      </c>
      <c r="F83" s="14"/>
      <c r="G83" s="16"/>
      <c r="H83" s="15"/>
      <c r="I83" s="17"/>
      <c r="J83" s="118"/>
      <c r="K83" s="118"/>
      <c r="L83" s="118"/>
      <c r="M83" s="6"/>
    </row>
    <row r="84" spans="1:13" ht="14.25" thickBot="1" x14ac:dyDescent="0.3">
      <c r="A84" s="6"/>
      <c r="B84" s="6"/>
      <c r="C84" s="80" t="s">
        <v>2</v>
      </c>
      <c r="D84" s="112">
        <v>46556</v>
      </c>
      <c r="E84" s="15" t="s">
        <v>32</v>
      </c>
      <c r="F84" s="14"/>
      <c r="G84" s="16"/>
      <c r="H84" s="22"/>
      <c r="I84" s="17"/>
      <c r="J84" s="118"/>
      <c r="K84" s="118"/>
      <c r="L84" s="118"/>
      <c r="M84" s="6"/>
    </row>
    <row r="85" spans="1:13" ht="13.5" thickBot="1" x14ac:dyDescent="0.25">
      <c r="A85" s="6"/>
      <c r="B85" s="6"/>
      <c r="C85" s="101" t="s">
        <v>11</v>
      </c>
      <c r="D85" s="105">
        <v>24</v>
      </c>
      <c r="E85" s="15"/>
      <c r="F85" s="14"/>
      <c r="G85" s="16"/>
      <c r="H85" s="15"/>
      <c r="I85" s="17"/>
      <c r="J85" s="118"/>
      <c r="K85" s="118"/>
      <c r="L85" s="118"/>
      <c r="M85" s="6"/>
    </row>
    <row r="86" spans="1:13" ht="13.5" thickBot="1" x14ac:dyDescent="0.25">
      <c r="A86" s="6"/>
      <c r="B86" s="6"/>
      <c r="C86" s="13"/>
      <c r="D86" s="14"/>
      <c r="E86" s="15"/>
      <c r="F86" s="14"/>
      <c r="G86" s="16"/>
      <c r="H86" s="15"/>
      <c r="I86" s="17"/>
      <c r="J86" s="118"/>
      <c r="K86" s="118"/>
      <c r="L86" s="118"/>
      <c r="M86" s="6"/>
    </row>
    <row r="87" spans="1:13" ht="27" customHeight="1" thickBot="1" x14ac:dyDescent="0.25">
      <c r="A87" s="6"/>
      <c r="B87" s="6"/>
      <c r="C87" s="54" t="s">
        <v>3</v>
      </c>
      <c r="D87" s="52" t="s">
        <v>4</v>
      </c>
      <c r="E87" s="173" t="s">
        <v>5</v>
      </c>
      <c r="F87" s="174"/>
      <c r="G87" s="26" t="s">
        <v>9</v>
      </c>
      <c r="H87" s="25" t="s">
        <v>6</v>
      </c>
      <c r="I87" s="27" t="s">
        <v>7</v>
      </c>
      <c r="J87" s="118"/>
      <c r="K87" s="118"/>
      <c r="L87" s="118"/>
      <c r="M87" s="6"/>
    </row>
    <row r="88" spans="1:13" x14ac:dyDescent="0.2">
      <c r="A88" s="6"/>
      <c r="B88" s="6"/>
      <c r="C88" s="49">
        <f>IF(D78&lt;&gt;"",1,"")</f>
        <v>1</v>
      </c>
      <c r="D88" s="45">
        <f>IF(C88&lt;&gt;"",(G80-G88)," ")</f>
        <v>48502742.03208556</v>
      </c>
      <c r="E88" s="159">
        <f>+E55</f>
        <v>335430.47743315506</v>
      </c>
      <c r="F88" s="160"/>
      <c r="G88" s="67">
        <f>+D83</f>
        <v>10000000</v>
      </c>
      <c r="H88" s="67">
        <f t="shared" ref="H88:H129" si="12">+IF(C88&lt;&gt;"",E88+F88+G88,"")</f>
        <v>10335430.477433154</v>
      </c>
      <c r="I88" s="68">
        <f>+D84</f>
        <v>46556</v>
      </c>
      <c r="J88" s="118"/>
      <c r="K88" s="118"/>
      <c r="L88" s="118"/>
      <c r="M88" s="6"/>
    </row>
    <row r="89" spans="1:13" x14ac:dyDescent="0.2">
      <c r="A89" s="6"/>
      <c r="B89" s="6"/>
      <c r="C89" s="50">
        <f>IF(C88&lt;$D$85,C88+1,"")</f>
        <v>2</v>
      </c>
      <c r="D89" s="46">
        <f>IF(C89&lt;&gt;"",(D88-G89)," ")</f>
        <v>46393927.161125317</v>
      </c>
      <c r="E89" s="138">
        <f>IF(C89&lt;&gt;"",(D88*$E$4),"")</f>
        <v>654787.0174331551</v>
      </c>
      <c r="F89" s="139"/>
      <c r="G89" s="67">
        <f>IF(C89&lt;&gt;"",(($G$80-$G$88)/($D$85-1)),"")</f>
        <v>2108814.8709602416</v>
      </c>
      <c r="H89" s="67">
        <f>+IF(C89&lt;&gt;"",E89+F89+G89,"")</f>
        <v>2763601.8883933965</v>
      </c>
      <c r="I89" s="68">
        <f>IF(C89&lt;&gt;"",EDATE(I88,1),"")</f>
        <v>46586</v>
      </c>
      <c r="J89" s="118"/>
      <c r="K89" s="118"/>
      <c r="L89" s="118"/>
      <c r="M89" s="6"/>
    </row>
    <row r="90" spans="1:13" x14ac:dyDescent="0.2">
      <c r="A90" s="6"/>
      <c r="B90" s="6"/>
      <c r="C90" s="50">
        <f t="shared" ref="C90:C129" si="13">IF(C89&lt;$D$85,C89+1,"")</f>
        <v>3</v>
      </c>
      <c r="D90" s="46">
        <f>IF(C90&lt;&gt;"",(D89-G90)," ")</f>
        <v>44285112.290165074</v>
      </c>
      <c r="E90" s="138">
        <f t="shared" ref="E90:E128" si="14">IF(C90&lt;&gt;"",(D89*$E$4),"")</f>
        <v>626318.01667519182</v>
      </c>
      <c r="F90" s="139"/>
      <c r="G90" s="67">
        <f t="shared" ref="G90:G129" si="15">IF(C90&lt;&gt;"",(($G$80-$G$88)/($D$85-1)),"")</f>
        <v>2108814.8709602416</v>
      </c>
      <c r="H90" s="67">
        <f t="shared" si="12"/>
        <v>2735132.8876354336</v>
      </c>
      <c r="I90" s="69">
        <f t="shared" ref="I90:I128" si="16">IF(C90&lt;&gt;"",EDATE(I89,1),"")</f>
        <v>46617</v>
      </c>
      <c r="J90" s="118"/>
      <c r="K90" s="118"/>
      <c r="L90" s="118"/>
      <c r="M90" s="6"/>
    </row>
    <row r="91" spans="1:13" x14ac:dyDescent="0.2">
      <c r="A91" s="6"/>
      <c r="B91" s="6"/>
      <c r="C91" s="50">
        <f>IF(C90&lt;$D$85,C90+1,"")</f>
        <v>4</v>
      </c>
      <c r="D91" s="46">
        <f>IF(C91&lt;&gt;"",(D90-G91)," ")</f>
        <v>42176297.419204831</v>
      </c>
      <c r="E91" s="138">
        <f t="shared" si="14"/>
        <v>597849.01591722853</v>
      </c>
      <c r="F91" s="139"/>
      <c r="G91" s="67">
        <f t="shared" si="15"/>
        <v>2108814.8709602416</v>
      </c>
      <c r="H91" s="67">
        <f t="shared" si="12"/>
        <v>2706663.8868774702</v>
      </c>
      <c r="I91" s="69">
        <f t="shared" si="16"/>
        <v>46648</v>
      </c>
      <c r="J91" s="118"/>
      <c r="K91" s="118"/>
      <c r="L91" s="118"/>
      <c r="M91" s="6"/>
    </row>
    <row r="92" spans="1:13" x14ac:dyDescent="0.2">
      <c r="A92" s="6"/>
      <c r="B92" s="6"/>
      <c r="C92" s="50">
        <f t="shared" si="13"/>
        <v>5</v>
      </c>
      <c r="D92" s="46">
        <f>IF(C92&lt;&gt;"",(D91-G92)," ")</f>
        <v>40067482.548244588</v>
      </c>
      <c r="E92" s="138">
        <f t="shared" si="14"/>
        <v>569380.01515926525</v>
      </c>
      <c r="F92" s="139"/>
      <c r="G92" s="67">
        <f t="shared" si="15"/>
        <v>2108814.8709602416</v>
      </c>
      <c r="H92" s="67">
        <f t="shared" si="12"/>
        <v>2678194.8861195068</v>
      </c>
      <c r="I92" s="69">
        <f t="shared" si="16"/>
        <v>46678</v>
      </c>
      <c r="J92" s="118"/>
      <c r="K92" s="118"/>
      <c r="L92" s="118"/>
      <c r="M92" s="6"/>
    </row>
    <row r="93" spans="1:13" x14ac:dyDescent="0.2">
      <c r="A93" s="6"/>
      <c r="B93" s="6"/>
      <c r="C93" s="79">
        <f t="shared" si="13"/>
        <v>6</v>
      </c>
      <c r="D93" s="46">
        <f t="shared" ref="D93:D128" si="17">IF(C93&lt;&gt;"",(D92-G93)," ")</f>
        <v>37958667.677284345</v>
      </c>
      <c r="E93" s="138">
        <f t="shared" si="14"/>
        <v>540911.01440130197</v>
      </c>
      <c r="F93" s="139"/>
      <c r="G93" s="67">
        <f t="shared" si="15"/>
        <v>2108814.8709602416</v>
      </c>
      <c r="H93" s="67">
        <f t="shared" si="12"/>
        <v>2649725.8853615439</v>
      </c>
      <c r="I93" s="69">
        <f t="shared" si="16"/>
        <v>46709</v>
      </c>
      <c r="J93" s="119">
        <f>SUBTOTAL(9,H88:H93)</f>
        <v>23868749.911820509</v>
      </c>
      <c r="K93" s="117">
        <f>(SUBTOTAL(9,G88:G93))/G79</f>
        <v>0.6104127031819907</v>
      </c>
      <c r="L93" s="119">
        <f>SUBTOTAL(9,G88:G93)</f>
        <v>20544074.354801208</v>
      </c>
      <c r="M93" s="6"/>
    </row>
    <row r="94" spans="1:13" x14ac:dyDescent="0.2">
      <c r="A94" s="6"/>
      <c r="B94" s="6"/>
      <c r="C94" s="50">
        <f t="shared" si="13"/>
        <v>7</v>
      </c>
      <c r="D94" s="46">
        <f t="shared" si="17"/>
        <v>35849852.806324102</v>
      </c>
      <c r="E94" s="140">
        <f t="shared" si="14"/>
        <v>512442.01364333864</v>
      </c>
      <c r="F94" s="141"/>
      <c r="G94" s="35">
        <f t="shared" si="15"/>
        <v>2108814.8709602416</v>
      </c>
      <c r="H94" s="36">
        <f t="shared" si="12"/>
        <v>2621256.8846035805</v>
      </c>
      <c r="I94" s="37">
        <f t="shared" si="16"/>
        <v>46739</v>
      </c>
      <c r="J94" s="118"/>
      <c r="K94" s="118"/>
      <c r="L94" s="118"/>
      <c r="M94" s="6"/>
    </row>
    <row r="95" spans="1:13" x14ac:dyDescent="0.2">
      <c r="A95" s="6"/>
      <c r="B95" s="6"/>
      <c r="C95" s="50">
        <f t="shared" si="13"/>
        <v>8</v>
      </c>
      <c r="D95" s="46">
        <f t="shared" si="17"/>
        <v>33741037.935363859</v>
      </c>
      <c r="E95" s="155">
        <f t="shared" si="14"/>
        <v>483973.01288537536</v>
      </c>
      <c r="F95" s="156"/>
      <c r="G95" s="35">
        <f t="shared" si="15"/>
        <v>2108814.8709602416</v>
      </c>
      <c r="H95" s="36">
        <f t="shared" si="12"/>
        <v>2592787.8838456171</v>
      </c>
      <c r="I95" s="37">
        <f t="shared" si="16"/>
        <v>46770</v>
      </c>
      <c r="J95" s="118"/>
      <c r="K95" s="119">
        <f>SUBTOTAL(9,E88:E93)</f>
        <v>3324675.557019298</v>
      </c>
      <c r="L95" s="118"/>
      <c r="M95" s="6"/>
    </row>
    <row r="96" spans="1:13" x14ac:dyDescent="0.2">
      <c r="A96" s="6"/>
      <c r="B96" s="6"/>
      <c r="C96" s="50">
        <f t="shared" si="13"/>
        <v>9</v>
      </c>
      <c r="D96" s="46">
        <f t="shared" si="17"/>
        <v>31632223.064403616</v>
      </c>
      <c r="E96" s="155">
        <f t="shared" si="14"/>
        <v>455504.01212741208</v>
      </c>
      <c r="F96" s="156"/>
      <c r="G96" s="35">
        <f t="shared" si="15"/>
        <v>2108814.8709602416</v>
      </c>
      <c r="H96" s="36">
        <f t="shared" si="12"/>
        <v>2564318.8830876537</v>
      </c>
      <c r="I96" s="37">
        <f t="shared" si="16"/>
        <v>46801</v>
      </c>
      <c r="J96" s="118"/>
      <c r="K96" s="118"/>
      <c r="L96" s="118"/>
      <c r="M96" s="6"/>
    </row>
    <row r="97" spans="1:13" x14ac:dyDescent="0.2">
      <c r="A97" s="6"/>
      <c r="B97" s="6"/>
      <c r="C97" s="50">
        <f t="shared" si="13"/>
        <v>10</v>
      </c>
      <c r="D97" s="46">
        <f t="shared" si="17"/>
        <v>29523408.193443373</v>
      </c>
      <c r="E97" s="155">
        <f t="shared" si="14"/>
        <v>427035.0113694488</v>
      </c>
      <c r="F97" s="156"/>
      <c r="G97" s="35">
        <f t="shared" si="15"/>
        <v>2108814.8709602416</v>
      </c>
      <c r="H97" s="36">
        <f t="shared" si="12"/>
        <v>2535849.8823296903</v>
      </c>
      <c r="I97" s="37">
        <f t="shared" si="16"/>
        <v>46830</v>
      </c>
      <c r="J97" s="118"/>
      <c r="K97" s="118"/>
      <c r="L97" s="118"/>
      <c r="M97" s="6"/>
    </row>
    <row r="98" spans="1:13" x14ac:dyDescent="0.2">
      <c r="A98" s="6"/>
      <c r="B98" s="6"/>
      <c r="C98" s="50">
        <f t="shared" si="13"/>
        <v>11</v>
      </c>
      <c r="D98" s="46">
        <f t="shared" si="17"/>
        <v>27414593.32248313</v>
      </c>
      <c r="E98" s="155">
        <f t="shared" si="14"/>
        <v>398566.01061148552</v>
      </c>
      <c r="F98" s="156"/>
      <c r="G98" s="35">
        <f t="shared" si="15"/>
        <v>2108814.8709602416</v>
      </c>
      <c r="H98" s="36">
        <f t="shared" si="12"/>
        <v>2507380.8815717273</v>
      </c>
      <c r="I98" s="37">
        <f t="shared" si="16"/>
        <v>46861</v>
      </c>
      <c r="J98" s="118"/>
      <c r="K98" s="118"/>
      <c r="L98" s="118"/>
      <c r="M98" s="6"/>
    </row>
    <row r="99" spans="1:13" x14ac:dyDescent="0.2">
      <c r="A99" s="6"/>
      <c r="B99" s="6"/>
      <c r="C99" s="50">
        <f t="shared" si="13"/>
        <v>12</v>
      </c>
      <c r="D99" s="46">
        <f t="shared" si="17"/>
        <v>25305778.451522887</v>
      </c>
      <c r="E99" s="155">
        <f t="shared" si="14"/>
        <v>370097.00985352224</v>
      </c>
      <c r="F99" s="156"/>
      <c r="G99" s="35">
        <f t="shared" si="15"/>
        <v>2108814.8709602416</v>
      </c>
      <c r="H99" s="36">
        <f t="shared" si="12"/>
        <v>2478911.8808137639</v>
      </c>
      <c r="I99" s="37">
        <f t="shared" si="16"/>
        <v>46891</v>
      </c>
      <c r="J99" s="118"/>
      <c r="K99" s="118"/>
      <c r="L99" s="118"/>
      <c r="M99" s="6"/>
    </row>
    <row r="100" spans="1:13" x14ac:dyDescent="0.2">
      <c r="A100" s="6"/>
      <c r="B100" s="6"/>
      <c r="C100" s="50">
        <f t="shared" si="13"/>
        <v>13</v>
      </c>
      <c r="D100" s="46">
        <f t="shared" si="17"/>
        <v>23196963.580562644</v>
      </c>
      <c r="E100" s="155">
        <f t="shared" si="14"/>
        <v>341628.00909555895</v>
      </c>
      <c r="F100" s="156"/>
      <c r="G100" s="35">
        <f t="shared" si="15"/>
        <v>2108814.8709602416</v>
      </c>
      <c r="H100" s="36">
        <f t="shared" si="12"/>
        <v>2450442.8800558005</v>
      </c>
      <c r="I100" s="37">
        <f t="shared" si="16"/>
        <v>46922</v>
      </c>
      <c r="J100" s="118"/>
      <c r="K100" s="118"/>
      <c r="L100" s="118"/>
      <c r="M100" s="6"/>
    </row>
    <row r="101" spans="1:13" x14ac:dyDescent="0.2">
      <c r="A101" s="6"/>
      <c r="B101" s="6"/>
      <c r="C101" s="50">
        <f t="shared" si="13"/>
        <v>14</v>
      </c>
      <c r="D101" s="46">
        <f t="shared" si="17"/>
        <v>21088148.709602401</v>
      </c>
      <c r="E101" s="155">
        <f t="shared" si="14"/>
        <v>313159.00833759567</v>
      </c>
      <c r="F101" s="156"/>
      <c r="G101" s="35">
        <f t="shared" si="15"/>
        <v>2108814.8709602416</v>
      </c>
      <c r="H101" s="36">
        <f t="shared" si="12"/>
        <v>2421973.8792978371</v>
      </c>
      <c r="I101" s="37">
        <f t="shared" si="16"/>
        <v>46952</v>
      </c>
      <c r="J101" s="118"/>
      <c r="K101" s="118"/>
      <c r="L101" s="118"/>
      <c r="M101" s="6"/>
    </row>
    <row r="102" spans="1:13" x14ac:dyDescent="0.2">
      <c r="A102" s="6"/>
      <c r="B102" s="6"/>
      <c r="C102" s="50">
        <f t="shared" si="13"/>
        <v>15</v>
      </c>
      <c r="D102" s="46">
        <f t="shared" si="17"/>
        <v>18979333.838642158</v>
      </c>
      <c r="E102" s="155">
        <f t="shared" si="14"/>
        <v>284690.00757963239</v>
      </c>
      <c r="F102" s="156"/>
      <c r="G102" s="35">
        <f t="shared" si="15"/>
        <v>2108814.8709602416</v>
      </c>
      <c r="H102" s="36">
        <f t="shared" si="12"/>
        <v>2393504.8785398742</v>
      </c>
      <c r="I102" s="37">
        <f t="shared" si="16"/>
        <v>46983</v>
      </c>
      <c r="J102" s="118"/>
      <c r="K102" s="118"/>
      <c r="L102" s="118"/>
      <c r="M102" s="6"/>
    </row>
    <row r="103" spans="1:13" x14ac:dyDescent="0.2">
      <c r="A103" s="6"/>
      <c r="B103" s="6"/>
      <c r="C103" s="50">
        <f t="shared" si="13"/>
        <v>16</v>
      </c>
      <c r="D103" s="46">
        <f t="shared" si="17"/>
        <v>16870518.967681915</v>
      </c>
      <c r="E103" s="155">
        <f t="shared" si="14"/>
        <v>256221.00682166911</v>
      </c>
      <c r="F103" s="156"/>
      <c r="G103" s="35">
        <f t="shared" si="15"/>
        <v>2108814.8709602416</v>
      </c>
      <c r="H103" s="36">
        <f t="shared" si="12"/>
        <v>2365035.8777819108</v>
      </c>
      <c r="I103" s="37">
        <f t="shared" si="16"/>
        <v>47014</v>
      </c>
      <c r="J103" s="118"/>
      <c r="K103" s="118"/>
      <c r="L103" s="118"/>
      <c r="M103" s="6"/>
    </row>
    <row r="104" spans="1:13" x14ac:dyDescent="0.2">
      <c r="A104" s="6"/>
      <c r="B104" s="6"/>
      <c r="C104" s="50">
        <f t="shared" si="13"/>
        <v>17</v>
      </c>
      <c r="D104" s="46">
        <f t="shared" si="17"/>
        <v>14761704.096721673</v>
      </c>
      <c r="E104" s="155">
        <f t="shared" si="14"/>
        <v>227752.00606370583</v>
      </c>
      <c r="F104" s="156"/>
      <c r="G104" s="35">
        <f t="shared" si="15"/>
        <v>2108814.8709602416</v>
      </c>
      <c r="H104" s="36">
        <f t="shared" si="12"/>
        <v>2336566.8770239474</v>
      </c>
      <c r="I104" s="37">
        <f t="shared" si="16"/>
        <v>47044</v>
      </c>
      <c r="J104" s="118"/>
      <c r="K104" s="118"/>
      <c r="L104" s="118"/>
      <c r="M104" s="6"/>
    </row>
    <row r="105" spans="1:13" x14ac:dyDescent="0.2">
      <c r="A105" s="6"/>
      <c r="B105" s="6"/>
      <c r="C105" s="50">
        <f t="shared" si="13"/>
        <v>18</v>
      </c>
      <c r="D105" s="46">
        <f t="shared" si="17"/>
        <v>12652889.225761432</v>
      </c>
      <c r="E105" s="155">
        <f t="shared" si="14"/>
        <v>199283.00530574258</v>
      </c>
      <c r="F105" s="156"/>
      <c r="G105" s="35">
        <f t="shared" si="15"/>
        <v>2108814.8709602416</v>
      </c>
      <c r="H105" s="36">
        <f t="shared" si="12"/>
        <v>2308097.876265984</v>
      </c>
      <c r="I105" s="37">
        <f t="shared" si="16"/>
        <v>47075</v>
      </c>
      <c r="J105" s="118"/>
      <c r="K105" s="118"/>
      <c r="L105" s="118"/>
      <c r="M105" s="6"/>
    </row>
    <row r="106" spans="1:13" x14ac:dyDescent="0.2">
      <c r="A106" s="6"/>
      <c r="B106" s="6"/>
      <c r="C106" s="50">
        <f t="shared" si="13"/>
        <v>19</v>
      </c>
      <c r="D106" s="46">
        <f t="shared" si="17"/>
        <v>10544074.354801191</v>
      </c>
      <c r="E106" s="155">
        <f t="shared" si="14"/>
        <v>170814.00454777933</v>
      </c>
      <c r="F106" s="156"/>
      <c r="G106" s="35">
        <f t="shared" si="15"/>
        <v>2108814.8709602416</v>
      </c>
      <c r="H106" s="36">
        <f t="shared" si="12"/>
        <v>2279628.8755080211</v>
      </c>
      <c r="I106" s="37">
        <f t="shared" si="16"/>
        <v>47105</v>
      </c>
      <c r="J106" s="118"/>
      <c r="K106" s="118"/>
      <c r="L106" s="118"/>
      <c r="M106" s="6"/>
    </row>
    <row r="107" spans="1:13" x14ac:dyDescent="0.2">
      <c r="A107" s="6"/>
      <c r="B107" s="6"/>
      <c r="C107" s="50">
        <f t="shared" si="13"/>
        <v>20</v>
      </c>
      <c r="D107" s="46">
        <f t="shared" si="17"/>
        <v>8435259.4838409498</v>
      </c>
      <c r="E107" s="155">
        <f t="shared" si="14"/>
        <v>142345.00378981608</v>
      </c>
      <c r="F107" s="156"/>
      <c r="G107" s="35">
        <f t="shared" si="15"/>
        <v>2108814.8709602416</v>
      </c>
      <c r="H107" s="36">
        <f t="shared" si="12"/>
        <v>2251159.8747500577</v>
      </c>
      <c r="I107" s="37">
        <f t="shared" si="16"/>
        <v>47136</v>
      </c>
      <c r="J107" s="118"/>
      <c r="K107" s="118"/>
      <c r="L107" s="118"/>
      <c r="M107" s="6"/>
    </row>
    <row r="108" spans="1:13" x14ac:dyDescent="0.2">
      <c r="A108" s="6"/>
      <c r="B108" s="6"/>
      <c r="C108" s="50">
        <f t="shared" si="13"/>
        <v>21</v>
      </c>
      <c r="D108" s="46">
        <f t="shared" si="17"/>
        <v>6326444.6128807086</v>
      </c>
      <c r="E108" s="155">
        <f t="shared" si="14"/>
        <v>113876.00303185282</v>
      </c>
      <c r="F108" s="156"/>
      <c r="G108" s="35">
        <f t="shared" si="15"/>
        <v>2108814.8709602416</v>
      </c>
      <c r="H108" s="36">
        <f t="shared" si="12"/>
        <v>2222690.8739920943</v>
      </c>
      <c r="I108" s="37">
        <f t="shared" si="16"/>
        <v>47167</v>
      </c>
      <c r="J108" s="118"/>
      <c r="K108" s="118"/>
      <c r="L108" s="118"/>
      <c r="M108" s="6"/>
    </row>
    <row r="109" spans="1:13" x14ac:dyDescent="0.2">
      <c r="A109" s="6"/>
      <c r="B109" s="6"/>
      <c r="C109" s="50">
        <f t="shared" si="13"/>
        <v>22</v>
      </c>
      <c r="D109" s="46">
        <f t="shared" si="17"/>
        <v>4217629.7419204675</v>
      </c>
      <c r="E109" s="155">
        <f t="shared" si="14"/>
        <v>85407.002273889564</v>
      </c>
      <c r="F109" s="156"/>
      <c r="G109" s="35">
        <f t="shared" si="15"/>
        <v>2108814.8709602416</v>
      </c>
      <c r="H109" s="36">
        <f t="shared" si="12"/>
        <v>2194221.8732341314</v>
      </c>
      <c r="I109" s="37">
        <f t="shared" si="16"/>
        <v>47195</v>
      </c>
      <c r="J109" s="118"/>
      <c r="K109" s="118"/>
      <c r="L109" s="118"/>
      <c r="M109" s="6"/>
    </row>
    <row r="110" spans="1:13" x14ac:dyDescent="0.2">
      <c r="A110" s="6"/>
      <c r="B110" s="6"/>
      <c r="C110" s="50">
        <f t="shared" si="13"/>
        <v>23</v>
      </c>
      <c r="D110" s="46">
        <f t="shared" si="17"/>
        <v>2108814.8709602258</v>
      </c>
      <c r="E110" s="155">
        <f t="shared" si="14"/>
        <v>56938.001515926313</v>
      </c>
      <c r="F110" s="156"/>
      <c r="G110" s="35">
        <f t="shared" si="15"/>
        <v>2108814.8709602416</v>
      </c>
      <c r="H110" s="36">
        <f t="shared" si="12"/>
        <v>2165752.872476168</v>
      </c>
      <c r="I110" s="37">
        <f t="shared" si="16"/>
        <v>47226</v>
      </c>
      <c r="J110" s="118"/>
      <c r="K110" s="118"/>
      <c r="L110" s="118"/>
      <c r="M110" s="6"/>
    </row>
    <row r="111" spans="1:13" x14ac:dyDescent="0.2">
      <c r="A111" s="6"/>
      <c r="B111" s="6"/>
      <c r="C111" s="50">
        <f t="shared" si="13"/>
        <v>24</v>
      </c>
      <c r="D111" s="46">
        <f t="shared" si="17"/>
        <v>-1.5832483768463135E-8</v>
      </c>
      <c r="E111" s="155">
        <f t="shared" si="14"/>
        <v>28469.000757963047</v>
      </c>
      <c r="F111" s="156"/>
      <c r="G111" s="35">
        <f t="shared" si="15"/>
        <v>2108814.8709602416</v>
      </c>
      <c r="H111" s="36">
        <f t="shared" si="12"/>
        <v>2137283.8717182046</v>
      </c>
      <c r="I111" s="37">
        <f t="shared" si="16"/>
        <v>47256</v>
      </c>
      <c r="J111" s="118"/>
      <c r="K111" s="118"/>
      <c r="L111" s="118"/>
      <c r="M111" s="6"/>
    </row>
    <row r="112" spans="1:13" x14ac:dyDescent="0.2">
      <c r="A112" s="6"/>
      <c r="B112" s="6"/>
      <c r="C112" s="50" t="str">
        <f t="shared" si="13"/>
        <v/>
      </c>
      <c r="D112" s="46" t="str">
        <f t="shared" si="17"/>
        <v xml:space="preserve"> </v>
      </c>
      <c r="E112" s="155" t="str">
        <f t="shared" si="14"/>
        <v/>
      </c>
      <c r="F112" s="156"/>
      <c r="G112" s="35" t="str">
        <f t="shared" si="15"/>
        <v/>
      </c>
      <c r="H112" s="36" t="str">
        <f t="shared" si="12"/>
        <v/>
      </c>
      <c r="I112" s="37" t="str">
        <f t="shared" si="16"/>
        <v/>
      </c>
      <c r="J112" s="118"/>
      <c r="K112" s="118"/>
      <c r="L112" s="118"/>
      <c r="M112" s="6"/>
    </row>
    <row r="113" spans="1:13" x14ac:dyDescent="0.2">
      <c r="A113" s="6"/>
      <c r="B113" s="6"/>
      <c r="C113" s="50" t="str">
        <f t="shared" si="13"/>
        <v/>
      </c>
      <c r="D113" s="46" t="str">
        <f t="shared" si="17"/>
        <v xml:space="preserve"> </v>
      </c>
      <c r="E113" s="155" t="str">
        <f t="shared" si="14"/>
        <v/>
      </c>
      <c r="F113" s="156"/>
      <c r="G113" s="35" t="str">
        <f t="shared" si="15"/>
        <v/>
      </c>
      <c r="H113" s="36" t="str">
        <f t="shared" si="12"/>
        <v/>
      </c>
      <c r="I113" s="37" t="str">
        <f t="shared" si="16"/>
        <v/>
      </c>
      <c r="J113" s="118"/>
      <c r="K113" s="118"/>
      <c r="L113" s="118"/>
      <c r="M113" s="6"/>
    </row>
    <row r="114" spans="1:13" x14ac:dyDescent="0.2">
      <c r="A114" s="6"/>
      <c r="B114" s="6"/>
      <c r="C114" s="50" t="str">
        <f t="shared" si="13"/>
        <v/>
      </c>
      <c r="D114" s="46" t="str">
        <f t="shared" si="17"/>
        <v xml:space="preserve"> </v>
      </c>
      <c r="E114" s="155" t="str">
        <f t="shared" si="14"/>
        <v/>
      </c>
      <c r="F114" s="156"/>
      <c r="G114" s="35" t="str">
        <f t="shared" si="15"/>
        <v/>
      </c>
      <c r="H114" s="36" t="str">
        <f t="shared" si="12"/>
        <v/>
      </c>
      <c r="I114" s="37" t="str">
        <f t="shared" si="16"/>
        <v/>
      </c>
      <c r="J114" s="118"/>
      <c r="K114" s="118"/>
      <c r="L114" s="118"/>
      <c r="M114" s="6"/>
    </row>
    <row r="115" spans="1:13" x14ac:dyDescent="0.2">
      <c r="A115" s="6"/>
      <c r="B115" s="6"/>
      <c r="C115" s="50" t="str">
        <f t="shared" si="13"/>
        <v/>
      </c>
      <c r="D115" s="46" t="str">
        <f t="shared" si="17"/>
        <v xml:space="preserve"> </v>
      </c>
      <c r="E115" s="155" t="str">
        <f t="shared" si="14"/>
        <v/>
      </c>
      <c r="F115" s="156"/>
      <c r="G115" s="35" t="str">
        <f t="shared" si="15"/>
        <v/>
      </c>
      <c r="H115" s="36" t="str">
        <f t="shared" si="12"/>
        <v/>
      </c>
      <c r="I115" s="37" t="str">
        <f t="shared" si="16"/>
        <v/>
      </c>
      <c r="J115" s="118"/>
      <c r="K115" s="118"/>
      <c r="L115" s="118"/>
      <c r="M115" s="6"/>
    </row>
    <row r="116" spans="1:13" x14ac:dyDescent="0.2">
      <c r="A116" s="6"/>
      <c r="B116" s="6"/>
      <c r="C116" s="50" t="str">
        <f t="shared" si="13"/>
        <v/>
      </c>
      <c r="D116" s="46" t="str">
        <f t="shared" si="17"/>
        <v xml:space="preserve"> </v>
      </c>
      <c r="E116" s="155" t="str">
        <f t="shared" si="14"/>
        <v/>
      </c>
      <c r="F116" s="156"/>
      <c r="G116" s="35" t="str">
        <f t="shared" si="15"/>
        <v/>
      </c>
      <c r="H116" s="36" t="str">
        <f t="shared" si="12"/>
        <v/>
      </c>
      <c r="I116" s="37" t="str">
        <f t="shared" si="16"/>
        <v/>
      </c>
      <c r="J116" s="118"/>
      <c r="K116" s="118"/>
      <c r="L116" s="118"/>
      <c r="M116" s="6"/>
    </row>
    <row r="117" spans="1:13" x14ac:dyDescent="0.2">
      <c r="A117" s="6"/>
      <c r="B117" s="6"/>
      <c r="C117" s="50" t="str">
        <f t="shared" si="13"/>
        <v/>
      </c>
      <c r="D117" s="46" t="str">
        <f t="shared" si="17"/>
        <v xml:space="preserve"> </v>
      </c>
      <c r="E117" s="155" t="str">
        <f t="shared" si="14"/>
        <v/>
      </c>
      <c r="F117" s="156"/>
      <c r="G117" s="35" t="str">
        <f t="shared" si="15"/>
        <v/>
      </c>
      <c r="H117" s="36" t="str">
        <f t="shared" si="12"/>
        <v/>
      </c>
      <c r="I117" s="37" t="str">
        <f t="shared" si="16"/>
        <v/>
      </c>
      <c r="J117" s="118"/>
      <c r="K117" s="118"/>
      <c r="L117" s="118"/>
      <c r="M117" s="6"/>
    </row>
    <row r="118" spans="1:13" x14ac:dyDescent="0.2">
      <c r="A118" s="6"/>
      <c r="B118" s="6"/>
      <c r="C118" s="50" t="str">
        <f t="shared" si="13"/>
        <v/>
      </c>
      <c r="D118" s="46" t="str">
        <f t="shared" si="17"/>
        <v xml:space="preserve"> </v>
      </c>
      <c r="E118" s="155" t="str">
        <f t="shared" si="14"/>
        <v/>
      </c>
      <c r="F118" s="156"/>
      <c r="G118" s="35" t="str">
        <f t="shared" si="15"/>
        <v/>
      </c>
      <c r="H118" s="36" t="str">
        <f t="shared" si="12"/>
        <v/>
      </c>
      <c r="I118" s="37" t="str">
        <f t="shared" si="16"/>
        <v/>
      </c>
      <c r="J118" s="118"/>
      <c r="K118" s="118"/>
      <c r="L118" s="118"/>
      <c r="M118" s="6"/>
    </row>
    <row r="119" spans="1:13" x14ac:dyDescent="0.2">
      <c r="A119" s="6"/>
      <c r="B119" s="6"/>
      <c r="C119" s="50" t="str">
        <f t="shared" si="13"/>
        <v/>
      </c>
      <c r="D119" s="46" t="str">
        <f t="shared" si="17"/>
        <v xml:space="preserve"> </v>
      </c>
      <c r="E119" s="155" t="str">
        <f t="shared" si="14"/>
        <v/>
      </c>
      <c r="F119" s="156"/>
      <c r="G119" s="35" t="str">
        <f t="shared" si="15"/>
        <v/>
      </c>
      <c r="H119" s="36" t="str">
        <f t="shared" si="12"/>
        <v/>
      </c>
      <c r="I119" s="37" t="str">
        <f t="shared" si="16"/>
        <v/>
      </c>
      <c r="J119" s="118"/>
      <c r="K119" s="118"/>
      <c r="L119" s="118"/>
      <c r="M119" s="6"/>
    </row>
    <row r="120" spans="1:13" x14ac:dyDescent="0.2">
      <c r="A120" s="6"/>
      <c r="B120" s="6"/>
      <c r="C120" s="50" t="str">
        <f t="shared" si="13"/>
        <v/>
      </c>
      <c r="D120" s="46" t="str">
        <f t="shared" si="17"/>
        <v xml:space="preserve"> </v>
      </c>
      <c r="E120" s="155" t="str">
        <f t="shared" si="14"/>
        <v/>
      </c>
      <c r="F120" s="156"/>
      <c r="G120" s="35" t="str">
        <f t="shared" si="15"/>
        <v/>
      </c>
      <c r="H120" s="36" t="str">
        <f t="shared" si="12"/>
        <v/>
      </c>
      <c r="I120" s="37" t="str">
        <f t="shared" si="16"/>
        <v/>
      </c>
      <c r="J120" s="118"/>
      <c r="K120" s="118"/>
      <c r="L120" s="118"/>
      <c r="M120" s="6"/>
    </row>
    <row r="121" spans="1:13" x14ac:dyDescent="0.2">
      <c r="A121" s="6"/>
      <c r="B121" s="6"/>
      <c r="C121" s="50" t="str">
        <f t="shared" si="13"/>
        <v/>
      </c>
      <c r="D121" s="46" t="str">
        <f t="shared" si="17"/>
        <v xml:space="preserve"> </v>
      </c>
      <c r="E121" s="155" t="str">
        <f t="shared" si="14"/>
        <v/>
      </c>
      <c r="F121" s="156"/>
      <c r="G121" s="35" t="str">
        <f t="shared" si="15"/>
        <v/>
      </c>
      <c r="H121" s="36" t="str">
        <f t="shared" si="12"/>
        <v/>
      </c>
      <c r="I121" s="37" t="str">
        <f t="shared" si="16"/>
        <v/>
      </c>
      <c r="J121" s="118"/>
      <c r="K121" s="118"/>
      <c r="L121" s="118"/>
      <c r="M121" s="6"/>
    </row>
    <row r="122" spans="1:13" x14ac:dyDescent="0.2">
      <c r="A122" s="6"/>
      <c r="B122" s="6"/>
      <c r="C122" s="50" t="str">
        <f t="shared" si="13"/>
        <v/>
      </c>
      <c r="D122" s="46" t="str">
        <f t="shared" si="17"/>
        <v xml:space="preserve"> </v>
      </c>
      <c r="E122" s="155" t="str">
        <f t="shared" si="14"/>
        <v/>
      </c>
      <c r="F122" s="156"/>
      <c r="G122" s="35" t="str">
        <f t="shared" si="15"/>
        <v/>
      </c>
      <c r="H122" s="36" t="str">
        <f t="shared" si="12"/>
        <v/>
      </c>
      <c r="I122" s="37" t="str">
        <f t="shared" si="16"/>
        <v/>
      </c>
      <c r="J122" s="118"/>
      <c r="K122" s="118"/>
      <c r="L122" s="118"/>
      <c r="M122" s="6"/>
    </row>
    <row r="123" spans="1:13" x14ac:dyDescent="0.2">
      <c r="A123" s="6"/>
      <c r="B123" s="6"/>
      <c r="C123" s="50" t="str">
        <f t="shared" si="13"/>
        <v/>
      </c>
      <c r="D123" s="46" t="str">
        <f t="shared" si="17"/>
        <v xml:space="preserve"> </v>
      </c>
      <c r="E123" s="155" t="str">
        <f t="shared" si="14"/>
        <v/>
      </c>
      <c r="F123" s="156"/>
      <c r="G123" s="35" t="str">
        <f t="shared" si="15"/>
        <v/>
      </c>
      <c r="H123" s="36" t="str">
        <f t="shared" si="12"/>
        <v/>
      </c>
      <c r="I123" s="37" t="str">
        <f t="shared" si="16"/>
        <v/>
      </c>
      <c r="J123" s="118"/>
      <c r="K123" s="118"/>
      <c r="L123" s="118"/>
      <c r="M123" s="6"/>
    </row>
    <row r="124" spans="1:13" x14ac:dyDescent="0.2">
      <c r="A124" s="6"/>
      <c r="B124" s="6"/>
      <c r="C124" s="50" t="str">
        <f t="shared" si="13"/>
        <v/>
      </c>
      <c r="D124" s="46" t="str">
        <f t="shared" si="17"/>
        <v xml:space="preserve"> </v>
      </c>
      <c r="E124" s="155" t="str">
        <f t="shared" si="14"/>
        <v/>
      </c>
      <c r="F124" s="156"/>
      <c r="G124" s="35" t="str">
        <f t="shared" si="15"/>
        <v/>
      </c>
      <c r="H124" s="36" t="str">
        <f t="shared" si="12"/>
        <v/>
      </c>
      <c r="I124" s="37" t="str">
        <f t="shared" si="16"/>
        <v/>
      </c>
      <c r="J124" s="118"/>
      <c r="K124" s="118"/>
      <c r="L124" s="118"/>
      <c r="M124" s="6"/>
    </row>
    <row r="125" spans="1:13" x14ac:dyDescent="0.2">
      <c r="A125" s="6"/>
      <c r="B125" s="6"/>
      <c r="C125" s="50" t="str">
        <f t="shared" si="13"/>
        <v/>
      </c>
      <c r="D125" s="46" t="str">
        <f t="shared" si="17"/>
        <v xml:space="preserve"> </v>
      </c>
      <c r="E125" s="155" t="str">
        <f t="shared" si="14"/>
        <v/>
      </c>
      <c r="F125" s="156"/>
      <c r="G125" s="35" t="str">
        <f t="shared" si="15"/>
        <v/>
      </c>
      <c r="H125" s="36" t="str">
        <f t="shared" si="12"/>
        <v/>
      </c>
      <c r="I125" s="37" t="str">
        <f t="shared" si="16"/>
        <v/>
      </c>
      <c r="J125" s="118"/>
      <c r="K125" s="118"/>
      <c r="L125" s="118"/>
      <c r="M125" s="6"/>
    </row>
    <row r="126" spans="1:13" x14ac:dyDescent="0.2">
      <c r="A126" s="6"/>
      <c r="B126" s="6"/>
      <c r="C126" s="50" t="str">
        <f t="shared" si="13"/>
        <v/>
      </c>
      <c r="D126" s="46" t="str">
        <f t="shared" si="17"/>
        <v xml:space="preserve"> </v>
      </c>
      <c r="E126" s="155" t="str">
        <f t="shared" si="14"/>
        <v/>
      </c>
      <c r="F126" s="156"/>
      <c r="G126" s="35" t="str">
        <f t="shared" si="15"/>
        <v/>
      </c>
      <c r="H126" s="36" t="str">
        <f t="shared" si="12"/>
        <v/>
      </c>
      <c r="I126" s="37" t="str">
        <f t="shared" si="16"/>
        <v/>
      </c>
      <c r="J126" s="118"/>
      <c r="K126" s="118"/>
      <c r="L126" s="118"/>
      <c r="M126" s="6"/>
    </row>
    <row r="127" spans="1:13" x14ac:dyDescent="0.2">
      <c r="A127" s="6"/>
      <c r="B127" s="6"/>
      <c r="C127" s="50" t="str">
        <f t="shared" si="13"/>
        <v/>
      </c>
      <c r="D127" s="46" t="str">
        <f t="shared" si="17"/>
        <v xml:space="preserve"> </v>
      </c>
      <c r="E127" s="155" t="str">
        <f t="shared" si="14"/>
        <v/>
      </c>
      <c r="F127" s="156"/>
      <c r="G127" s="35" t="str">
        <f t="shared" si="15"/>
        <v/>
      </c>
      <c r="H127" s="36" t="str">
        <f t="shared" si="12"/>
        <v/>
      </c>
      <c r="I127" s="37" t="str">
        <f t="shared" si="16"/>
        <v/>
      </c>
      <c r="J127" s="118"/>
      <c r="K127" s="118"/>
      <c r="L127" s="118"/>
      <c r="M127" s="6"/>
    </row>
    <row r="128" spans="1:13" x14ac:dyDescent="0.2">
      <c r="A128" s="6"/>
      <c r="B128" s="6"/>
      <c r="C128" s="50" t="str">
        <f t="shared" si="13"/>
        <v/>
      </c>
      <c r="D128" s="46" t="str">
        <f t="shared" si="17"/>
        <v xml:space="preserve"> </v>
      </c>
      <c r="E128" s="155" t="str">
        <f t="shared" si="14"/>
        <v/>
      </c>
      <c r="F128" s="156"/>
      <c r="G128" s="35" t="str">
        <f t="shared" si="15"/>
        <v/>
      </c>
      <c r="H128" s="36" t="str">
        <f t="shared" si="12"/>
        <v/>
      </c>
      <c r="I128" s="37" t="str">
        <f t="shared" si="16"/>
        <v/>
      </c>
      <c r="J128" s="118"/>
      <c r="K128" s="118"/>
      <c r="L128" s="118"/>
      <c r="M128" s="6"/>
    </row>
    <row r="129" spans="1:13" x14ac:dyDescent="0.2">
      <c r="A129" s="6"/>
      <c r="B129" s="6"/>
      <c r="C129" s="50" t="str">
        <f t="shared" si="13"/>
        <v/>
      </c>
      <c r="D129" s="46" t="str">
        <f t="shared" ref="D129" si="18">IF(C129&lt;&gt;"",(D92-G129)," ")</f>
        <v xml:space="preserve"> </v>
      </c>
      <c r="E129" s="155" t="str">
        <f>IF(C129&lt;&gt;"",(D92*$E$4),"")</f>
        <v/>
      </c>
      <c r="F129" s="156"/>
      <c r="G129" s="35" t="str">
        <f t="shared" si="15"/>
        <v/>
      </c>
      <c r="H129" s="36" t="str">
        <f t="shared" si="12"/>
        <v/>
      </c>
      <c r="I129" s="37" t="str">
        <f>IF(C129&lt;&gt;"",EDATE(I92,1),"")</f>
        <v/>
      </c>
      <c r="J129" s="118"/>
      <c r="K129" s="118"/>
      <c r="L129" s="118"/>
      <c r="M129" s="6"/>
    </row>
    <row r="130" spans="1:13" ht="15.75" customHeight="1" thickBot="1" x14ac:dyDescent="0.25">
      <c r="A130" s="6"/>
      <c r="B130" s="6"/>
      <c r="C130" s="55" t="s">
        <v>10</v>
      </c>
      <c r="D130" s="53"/>
      <c r="E130" s="161">
        <f>SUM(E88:F129)</f>
        <v>8192874.6866310127</v>
      </c>
      <c r="F130" s="162"/>
      <c r="G130" s="23">
        <f>SUM(G88:G129)</f>
        <v>58502742.032085583</v>
      </c>
      <c r="H130" s="23">
        <f>SUM(H88:H129)</f>
        <v>66695616.718716562</v>
      </c>
      <c r="I130" s="24"/>
      <c r="J130" s="118"/>
      <c r="K130" s="118"/>
      <c r="L130" s="118"/>
      <c r="M130" s="6"/>
    </row>
    <row r="131" spans="1:13" x14ac:dyDescent="0.2">
      <c r="A131" s="6"/>
      <c r="B131" s="6"/>
      <c r="C131" s="7"/>
      <c r="D131" s="8"/>
      <c r="E131" s="6"/>
      <c r="F131" s="8"/>
      <c r="G131" s="9"/>
      <c r="H131" s="6"/>
      <c r="I131" s="6"/>
      <c r="J131" s="118"/>
      <c r="K131" s="118"/>
      <c r="L131" s="118"/>
      <c r="M131" s="6"/>
    </row>
    <row r="132" spans="1:13" ht="13.5" thickBot="1" x14ac:dyDescent="0.25">
      <c r="A132" s="6"/>
      <c r="B132" s="6"/>
      <c r="C132" s="7"/>
      <c r="D132" s="8"/>
      <c r="E132" s="6"/>
      <c r="F132" s="8"/>
      <c r="G132" s="9"/>
      <c r="H132" s="6"/>
      <c r="I132" s="6"/>
      <c r="J132" s="118"/>
      <c r="K132" s="118"/>
      <c r="L132" s="118"/>
      <c r="M132" s="6"/>
    </row>
    <row r="133" spans="1:13" ht="18.75" thickBot="1" x14ac:dyDescent="0.25">
      <c r="A133" s="6"/>
      <c r="B133" s="6"/>
      <c r="C133" s="135" t="s">
        <v>15</v>
      </c>
      <c r="D133" s="136"/>
      <c r="E133" s="136"/>
      <c r="F133" s="136"/>
      <c r="G133" s="136"/>
      <c r="H133" s="136"/>
      <c r="I133" s="137"/>
      <c r="J133" s="118"/>
      <c r="K133" s="118"/>
      <c r="L133" s="118"/>
      <c r="M133" s="6"/>
    </row>
    <row r="134" spans="1:13" ht="13.5" thickBot="1" x14ac:dyDescent="0.25">
      <c r="A134" s="6"/>
      <c r="B134" s="6"/>
      <c r="C134" s="133" t="s">
        <v>22</v>
      </c>
      <c r="D134" s="134"/>
      <c r="E134" s="134"/>
      <c r="F134" s="14"/>
      <c r="G134" s="16"/>
      <c r="H134" s="15"/>
      <c r="I134" s="17"/>
      <c r="J134" s="118"/>
      <c r="K134" s="118"/>
      <c r="L134" s="118"/>
      <c r="M134" s="6"/>
    </row>
    <row r="135" spans="1:13" ht="13.5" thickBot="1" x14ac:dyDescent="0.25">
      <c r="A135" s="6"/>
      <c r="B135" s="6"/>
      <c r="C135" s="101" t="s">
        <v>0</v>
      </c>
      <c r="D135" s="102">
        <f>D93+G136</f>
        <v>74307190.877284348</v>
      </c>
      <c r="E135" s="15"/>
      <c r="F135" s="14"/>
      <c r="G135" s="16"/>
      <c r="H135" s="15"/>
      <c r="I135" s="17"/>
      <c r="J135" s="118"/>
      <c r="K135" s="118"/>
      <c r="L135" s="118"/>
      <c r="M135" s="6"/>
    </row>
    <row r="136" spans="1:13" ht="26.25" thickBot="1" x14ac:dyDescent="0.3">
      <c r="A136" s="6"/>
      <c r="B136" s="6"/>
      <c r="C136" s="148" t="s">
        <v>23</v>
      </c>
      <c r="D136" s="146">
        <f>K150</f>
        <v>0.58014589992971333</v>
      </c>
      <c r="E136" s="18" t="str">
        <f>IF(D136&gt;=40%,"","Este % no debe ser inferior al 40%")</f>
        <v/>
      </c>
      <c r="F136" s="70" t="s">
        <v>21</v>
      </c>
      <c r="G136" s="72">
        <f>+G79+(G79*8%)</f>
        <v>36348523.200000003</v>
      </c>
      <c r="H136" s="15"/>
      <c r="I136" s="17"/>
      <c r="J136" s="118"/>
      <c r="K136" s="118"/>
      <c r="L136" s="118"/>
      <c r="M136" s="6"/>
    </row>
    <row r="137" spans="1:13" ht="13.5" thickBot="1" x14ac:dyDescent="0.25">
      <c r="A137" s="6"/>
      <c r="B137" s="6"/>
      <c r="C137" s="145"/>
      <c r="D137" s="147"/>
      <c r="E137" s="15"/>
      <c r="F137" s="71" t="s">
        <v>1</v>
      </c>
      <c r="G137" s="73">
        <f>+D93+G136</f>
        <v>74307190.877284348</v>
      </c>
      <c r="H137" s="15"/>
      <c r="I137" s="17"/>
      <c r="J137" s="118"/>
      <c r="K137" s="118"/>
      <c r="L137" s="118"/>
      <c r="M137" s="6"/>
    </row>
    <row r="138" spans="1:13" ht="13.5" thickBot="1" x14ac:dyDescent="0.25">
      <c r="A138" s="6"/>
      <c r="B138" s="6"/>
      <c r="C138" s="19"/>
      <c r="D138" s="20"/>
      <c r="E138" s="15"/>
      <c r="F138" s="14"/>
      <c r="G138" s="16"/>
      <c r="H138" s="15"/>
      <c r="I138" s="17"/>
      <c r="J138" s="118"/>
      <c r="K138" s="118"/>
      <c r="L138" s="118"/>
      <c r="M138" s="6"/>
    </row>
    <row r="139" spans="1:13" ht="28.15" customHeight="1" thickBot="1" x14ac:dyDescent="0.25">
      <c r="A139" s="6"/>
      <c r="B139" s="6"/>
      <c r="C139" s="89" t="s">
        <v>33</v>
      </c>
      <c r="D139" s="103">
        <f>G136*20%</f>
        <v>7269704.6400000006</v>
      </c>
      <c r="E139" s="15"/>
      <c r="F139" s="14"/>
      <c r="G139" s="16"/>
      <c r="H139" s="15"/>
      <c r="I139" s="17"/>
      <c r="J139" s="118"/>
      <c r="K139" s="118"/>
      <c r="L139" s="118"/>
      <c r="M139" s="6"/>
    </row>
    <row r="140" spans="1:13" ht="14.25" thickBot="1" x14ac:dyDescent="0.3">
      <c r="A140" s="6"/>
      <c r="B140" s="6"/>
      <c r="C140" s="101" t="s">
        <v>8</v>
      </c>
      <c r="D140" s="110">
        <v>10000000</v>
      </c>
      <c r="E140" s="21" t="str">
        <f>IF(D140&gt;=D139,"","Este valor no debe ser inferior al sugerido")</f>
        <v/>
      </c>
      <c r="F140" s="14"/>
      <c r="G140" s="16"/>
      <c r="H140" s="15"/>
      <c r="I140" s="17"/>
      <c r="J140" s="118"/>
      <c r="K140" s="118"/>
      <c r="L140" s="118"/>
      <c r="M140" s="6"/>
    </row>
    <row r="141" spans="1:13" ht="14.25" thickBot="1" x14ac:dyDescent="0.3">
      <c r="A141" s="6"/>
      <c r="B141" s="6"/>
      <c r="C141" s="80" t="s">
        <v>2</v>
      </c>
      <c r="D141" s="107">
        <v>46737</v>
      </c>
      <c r="E141" s="15" t="s">
        <v>32</v>
      </c>
      <c r="F141" s="14"/>
      <c r="G141" s="16"/>
      <c r="H141" s="22"/>
      <c r="I141" s="17"/>
      <c r="J141" s="118"/>
      <c r="K141" s="118"/>
      <c r="L141" s="118"/>
      <c r="M141" s="6"/>
    </row>
    <row r="142" spans="1:13" ht="13.5" thickBot="1" x14ac:dyDescent="0.25">
      <c r="A142" s="6"/>
      <c r="B142" s="6"/>
      <c r="C142" s="113" t="s">
        <v>11</v>
      </c>
      <c r="D142" s="108">
        <v>30</v>
      </c>
      <c r="E142" s="15"/>
      <c r="F142" s="14"/>
      <c r="G142" s="16"/>
      <c r="H142" s="15"/>
      <c r="I142" s="17"/>
      <c r="J142" s="118"/>
      <c r="K142" s="118"/>
      <c r="L142" s="118"/>
      <c r="M142" s="6"/>
    </row>
    <row r="143" spans="1:13" ht="13.5" thickBot="1" x14ac:dyDescent="0.25">
      <c r="A143" s="6"/>
      <c r="B143" s="6"/>
      <c r="C143" s="13"/>
      <c r="D143" s="14"/>
      <c r="E143" s="15"/>
      <c r="F143" s="14"/>
      <c r="G143" s="16"/>
      <c r="H143" s="15"/>
      <c r="I143" s="17"/>
      <c r="J143" s="118"/>
      <c r="K143" s="118"/>
      <c r="L143" s="118"/>
      <c r="M143" s="6"/>
    </row>
    <row r="144" spans="1:13" ht="31.5" customHeight="1" thickBot="1" x14ac:dyDescent="0.25">
      <c r="A144" s="6"/>
      <c r="B144" s="6"/>
      <c r="C144" s="54" t="s">
        <v>3</v>
      </c>
      <c r="D144" s="52" t="s">
        <v>4</v>
      </c>
      <c r="E144" s="173" t="s">
        <v>5</v>
      </c>
      <c r="F144" s="174"/>
      <c r="G144" s="26" t="s">
        <v>9</v>
      </c>
      <c r="H144" s="25" t="s">
        <v>6</v>
      </c>
      <c r="I144" s="27" t="s">
        <v>7</v>
      </c>
      <c r="J144" s="118"/>
      <c r="K144" s="118"/>
      <c r="L144" s="118"/>
      <c r="M144" s="6"/>
    </row>
    <row r="145" spans="1:13" x14ac:dyDescent="0.2">
      <c r="A145" s="6"/>
      <c r="B145" s="6"/>
      <c r="C145" s="49">
        <f>IF(D135&lt;&gt;"",1,"")</f>
        <v>1</v>
      </c>
      <c r="D145" s="45">
        <f>IF(C145&lt;&gt;"",(G137-G145)," ")</f>
        <v>64307190.877284348</v>
      </c>
      <c r="E145" s="159">
        <f>+E94</f>
        <v>512442.01364333864</v>
      </c>
      <c r="F145" s="160"/>
      <c r="G145" s="67">
        <f>+D140</f>
        <v>10000000</v>
      </c>
      <c r="H145" s="67">
        <f>+IF(C145&lt;&gt;"",E145+F145+G145,"")</f>
        <v>10512442.013643339</v>
      </c>
      <c r="I145" s="68">
        <f>+D141</f>
        <v>46737</v>
      </c>
      <c r="J145" s="118"/>
      <c r="K145" s="118"/>
      <c r="L145" s="118"/>
      <c r="M145" s="6"/>
    </row>
    <row r="146" spans="1:13" x14ac:dyDescent="0.2">
      <c r="A146" s="6"/>
      <c r="B146" s="6"/>
      <c r="C146" s="50">
        <f>IF(C145&lt;$D$142,C145+1,"")</f>
        <v>2</v>
      </c>
      <c r="D146" s="46">
        <f>IF(C146&lt;&gt;"",(D145-G146)," ")</f>
        <v>62089701.536688335</v>
      </c>
      <c r="E146" s="138">
        <f>IF(C146&lt;&gt;"",(D145*$E$4),"")</f>
        <v>868147.07684333867</v>
      </c>
      <c r="F146" s="139"/>
      <c r="G146" s="67">
        <f>IF(C146&lt;&gt;"",(($G$137-$G$145)/($D$142-1)),"")</f>
        <v>2217489.3405960118</v>
      </c>
      <c r="H146" s="67">
        <f>+IF(C146&lt;&gt;"",E146+F146+G146,"")</f>
        <v>3085636.4174393504</v>
      </c>
      <c r="I146" s="68">
        <f>IF(C146&lt;&gt;"",EDATE(I145,1),"")</f>
        <v>46768</v>
      </c>
      <c r="J146" s="118"/>
      <c r="K146" s="118"/>
      <c r="L146" s="118"/>
      <c r="M146" s="6"/>
    </row>
    <row r="147" spans="1:13" x14ac:dyDescent="0.2">
      <c r="A147" s="6"/>
      <c r="B147" s="6"/>
      <c r="C147" s="50">
        <f t="shared" ref="C147:C192" si="19">IF(C146&lt;$D$142,C146+1,"")</f>
        <v>3</v>
      </c>
      <c r="D147" s="46">
        <f>IF(C147&lt;&gt;"",(D146-G147)," ")</f>
        <v>59872212.196092322</v>
      </c>
      <c r="E147" s="138">
        <f t="shared" ref="E147:E192" si="20">IF(C147&lt;&gt;"",(D146*$E$4),"")</f>
        <v>838210.97074529249</v>
      </c>
      <c r="F147" s="139"/>
      <c r="G147" s="67">
        <f t="shared" ref="G147:G192" si="21">IF(C147&lt;&gt;"",(($G$137-$G$145)/($D$142-1)),"")</f>
        <v>2217489.3405960118</v>
      </c>
      <c r="H147" s="67">
        <f t="shared" ref="H147:H192" si="22">+IF(C147&lt;&gt;"",E147+F147+G147,"")</f>
        <v>3055700.3113413043</v>
      </c>
      <c r="I147" s="69">
        <f t="shared" ref="I147:I192" si="23">IF(C147&lt;&gt;"",EDATE(I146,1),"")</f>
        <v>46799</v>
      </c>
      <c r="J147" s="118"/>
      <c r="K147" s="118"/>
      <c r="L147" s="118"/>
      <c r="M147" s="6"/>
    </row>
    <row r="148" spans="1:13" x14ac:dyDescent="0.2">
      <c r="A148" s="6"/>
      <c r="B148" s="6"/>
      <c r="C148" s="50">
        <f t="shared" si="19"/>
        <v>4</v>
      </c>
      <c r="D148" s="46">
        <f>IF(C148&lt;&gt;"",(D147-G148)," ")</f>
        <v>57654722.85549631</v>
      </c>
      <c r="E148" s="138">
        <f t="shared" si="20"/>
        <v>808274.86464724632</v>
      </c>
      <c r="F148" s="139"/>
      <c r="G148" s="67">
        <f t="shared" si="21"/>
        <v>2217489.3405960118</v>
      </c>
      <c r="H148" s="67">
        <f t="shared" si="22"/>
        <v>3025764.2052432583</v>
      </c>
      <c r="I148" s="69">
        <f t="shared" si="23"/>
        <v>46828</v>
      </c>
      <c r="J148" s="118"/>
      <c r="K148" s="118"/>
      <c r="L148" s="118"/>
      <c r="M148" s="6"/>
    </row>
    <row r="149" spans="1:13" x14ac:dyDescent="0.2">
      <c r="A149" s="6"/>
      <c r="B149" s="6"/>
      <c r="C149" s="50">
        <f t="shared" si="19"/>
        <v>5</v>
      </c>
      <c r="D149" s="46">
        <f>IF(C149&lt;&gt;"",(D148-G149)," ")</f>
        <v>55437233.514900297</v>
      </c>
      <c r="E149" s="138">
        <f t="shared" si="20"/>
        <v>778338.75854920014</v>
      </c>
      <c r="F149" s="139"/>
      <c r="G149" s="67">
        <f t="shared" si="21"/>
        <v>2217489.3405960118</v>
      </c>
      <c r="H149" s="67">
        <f t="shared" si="22"/>
        <v>2995828.0991452122</v>
      </c>
      <c r="I149" s="69">
        <f t="shared" si="23"/>
        <v>46859</v>
      </c>
      <c r="J149" s="118"/>
      <c r="K149" s="118"/>
      <c r="L149" s="118"/>
      <c r="M149" s="6"/>
    </row>
    <row r="150" spans="1:13" x14ac:dyDescent="0.2">
      <c r="A150" s="6"/>
      <c r="B150" s="6"/>
      <c r="C150" s="50">
        <f t="shared" si="19"/>
        <v>6</v>
      </c>
      <c r="D150" s="46">
        <f t="shared" ref="D150:D192" si="24">IF(C150&lt;&gt;"",(D149-G150)," ")</f>
        <v>53219744.174304284</v>
      </c>
      <c r="E150" s="138">
        <f t="shared" si="20"/>
        <v>748402.65245115396</v>
      </c>
      <c r="F150" s="139"/>
      <c r="G150" s="67">
        <f t="shared" si="21"/>
        <v>2217489.3405960118</v>
      </c>
      <c r="H150" s="67">
        <f t="shared" si="22"/>
        <v>2965891.9930471657</v>
      </c>
      <c r="I150" s="69">
        <f t="shared" si="23"/>
        <v>46889</v>
      </c>
      <c r="J150" s="119">
        <f>SUBTOTAL(9,H145:H150)</f>
        <v>25641263.03985963</v>
      </c>
      <c r="K150" s="117">
        <f>(SUBTOTAL(9,G145:G150))/G136</f>
        <v>0.58014589992971333</v>
      </c>
      <c r="L150" s="119">
        <f>SUBTOTAL(9,G145:G150)</f>
        <v>21087446.702980064</v>
      </c>
      <c r="M150" s="6"/>
    </row>
    <row r="151" spans="1:13" x14ac:dyDescent="0.2">
      <c r="A151" s="6"/>
      <c r="B151" s="6"/>
      <c r="C151" s="50">
        <f t="shared" si="19"/>
        <v>7</v>
      </c>
      <c r="D151" s="46">
        <f t="shared" si="24"/>
        <v>51002254.833708271</v>
      </c>
      <c r="E151" s="155">
        <f t="shared" si="20"/>
        <v>718466.54635310778</v>
      </c>
      <c r="F151" s="156"/>
      <c r="G151" s="67">
        <f t="shared" si="21"/>
        <v>2217489.3405960118</v>
      </c>
      <c r="H151" s="36">
        <f t="shared" si="22"/>
        <v>2935955.8869491196</v>
      </c>
      <c r="I151" s="37">
        <f t="shared" si="23"/>
        <v>46920</v>
      </c>
      <c r="J151" s="118"/>
      <c r="K151" s="118"/>
      <c r="L151" s="118"/>
      <c r="M151" s="6"/>
    </row>
    <row r="152" spans="1:13" x14ac:dyDescent="0.2">
      <c r="A152" s="6"/>
      <c r="B152" s="6"/>
      <c r="C152" s="50">
        <f t="shared" si="19"/>
        <v>8</v>
      </c>
      <c r="D152" s="46">
        <f t="shared" si="24"/>
        <v>48784765.493112259</v>
      </c>
      <c r="E152" s="155">
        <f t="shared" si="20"/>
        <v>688530.44025506161</v>
      </c>
      <c r="F152" s="156"/>
      <c r="G152" s="67">
        <f t="shared" si="21"/>
        <v>2217489.3405960118</v>
      </c>
      <c r="H152" s="36">
        <f t="shared" si="22"/>
        <v>2906019.7808510736</v>
      </c>
      <c r="I152" s="37">
        <f t="shared" si="23"/>
        <v>46950</v>
      </c>
      <c r="J152" s="118"/>
      <c r="K152" s="119">
        <f>SUBTOTAL(9,E145:E150)</f>
        <v>4553816.33687957</v>
      </c>
      <c r="L152" s="118"/>
      <c r="M152" s="6"/>
    </row>
    <row r="153" spans="1:13" x14ac:dyDescent="0.2">
      <c r="A153" s="6"/>
      <c r="B153" s="6"/>
      <c r="C153" s="50">
        <f t="shared" si="19"/>
        <v>9</v>
      </c>
      <c r="D153" s="46">
        <f t="shared" si="24"/>
        <v>46567276.152516246</v>
      </c>
      <c r="E153" s="155">
        <f t="shared" si="20"/>
        <v>658594.33415701543</v>
      </c>
      <c r="F153" s="156"/>
      <c r="G153" s="67">
        <f t="shared" si="21"/>
        <v>2217489.3405960118</v>
      </c>
      <c r="H153" s="36">
        <f t="shared" si="22"/>
        <v>2876083.674753027</v>
      </c>
      <c r="I153" s="37">
        <f t="shared" si="23"/>
        <v>46981</v>
      </c>
      <c r="J153" s="118"/>
      <c r="K153" s="118"/>
      <c r="L153" s="118"/>
      <c r="M153" s="6"/>
    </row>
    <row r="154" spans="1:13" x14ac:dyDescent="0.2">
      <c r="A154" s="6"/>
      <c r="B154" s="6"/>
      <c r="C154" s="50">
        <f t="shared" si="19"/>
        <v>10</v>
      </c>
      <c r="D154" s="46">
        <f t="shared" si="24"/>
        <v>44349786.811920233</v>
      </c>
      <c r="E154" s="155">
        <f t="shared" si="20"/>
        <v>628658.22805896937</v>
      </c>
      <c r="F154" s="156"/>
      <c r="G154" s="67">
        <f t="shared" si="21"/>
        <v>2217489.3405960118</v>
      </c>
      <c r="H154" s="36">
        <f t="shared" si="22"/>
        <v>2846147.5686549814</v>
      </c>
      <c r="I154" s="37">
        <f t="shared" si="23"/>
        <v>47012</v>
      </c>
      <c r="J154" s="118"/>
      <c r="K154" s="118"/>
      <c r="L154" s="118"/>
      <c r="M154" s="6"/>
    </row>
    <row r="155" spans="1:13" x14ac:dyDescent="0.2">
      <c r="A155" s="6"/>
      <c r="B155" s="6"/>
      <c r="C155" s="50">
        <f t="shared" si="19"/>
        <v>11</v>
      </c>
      <c r="D155" s="46">
        <f t="shared" si="24"/>
        <v>42132297.47132422</v>
      </c>
      <c r="E155" s="155">
        <f t="shared" si="20"/>
        <v>598722.12196092319</v>
      </c>
      <c r="F155" s="156"/>
      <c r="G155" s="67">
        <f t="shared" si="21"/>
        <v>2217489.3405960118</v>
      </c>
      <c r="H155" s="36">
        <f t="shared" si="22"/>
        <v>2816211.4625569349</v>
      </c>
      <c r="I155" s="37">
        <f t="shared" si="23"/>
        <v>47042</v>
      </c>
      <c r="J155" s="118"/>
      <c r="K155" s="118"/>
      <c r="L155" s="118"/>
      <c r="M155" s="6"/>
    </row>
    <row r="156" spans="1:13" x14ac:dyDescent="0.2">
      <c r="A156" s="6"/>
      <c r="B156" s="6"/>
      <c r="C156" s="50">
        <f t="shared" si="19"/>
        <v>12</v>
      </c>
      <c r="D156" s="46">
        <f t="shared" si="24"/>
        <v>39914808.130728208</v>
      </c>
      <c r="E156" s="155">
        <f t="shared" si="20"/>
        <v>568786.01586287702</v>
      </c>
      <c r="F156" s="156"/>
      <c r="G156" s="67">
        <f t="shared" si="21"/>
        <v>2217489.3405960118</v>
      </c>
      <c r="H156" s="36">
        <f t="shared" si="22"/>
        <v>2786275.3564588889</v>
      </c>
      <c r="I156" s="37">
        <f t="shared" si="23"/>
        <v>47073</v>
      </c>
      <c r="J156" s="118"/>
      <c r="K156" s="118"/>
      <c r="L156" s="118"/>
      <c r="M156" s="6"/>
    </row>
    <row r="157" spans="1:13" x14ac:dyDescent="0.2">
      <c r="A157" s="6"/>
      <c r="B157" s="6"/>
      <c r="C157" s="50">
        <f t="shared" si="19"/>
        <v>13</v>
      </c>
      <c r="D157" s="46">
        <f t="shared" si="24"/>
        <v>37697318.790132195</v>
      </c>
      <c r="E157" s="155">
        <f t="shared" si="20"/>
        <v>538849.90976483084</v>
      </c>
      <c r="F157" s="156"/>
      <c r="G157" s="67">
        <f t="shared" si="21"/>
        <v>2217489.3405960118</v>
      </c>
      <c r="H157" s="36">
        <f t="shared" si="22"/>
        <v>2756339.2503608428</v>
      </c>
      <c r="I157" s="37">
        <f t="shared" si="23"/>
        <v>47103</v>
      </c>
      <c r="J157" s="118"/>
      <c r="K157" s="118"/>
      <c r="L157" s="118"/>
      <c r="M157" s="6"/>
    </row>
    <row r="158" spans="1:13" x14ac:dyDescent="0.2">
      <c r="A158" s="6"/>
      <c r="B158" s="6"/>
      <c r="C158" s="50">
        <f t="shared" si="19"/>
        <v>14</v>
      </c>
      <c r="D158" s="46">
        <f t="shared" si="24"/>
        <v>35479829.449536182</v>
      </c>
      <c r="E158" s="155">
        <f t="shared" si="20"/>
        <v>508913.8036667846</v>
      </c>
      <c r="F158" s="156"/>
      <c r="G158" s="67">
        <f t="shared" si="21"/>
        <v>2217489.3405960118</v>
      </c>
      <c r="H158" s="36">
        <f t="shared" si="22"/>
        <v>2726403.1442627963</v>
      </c>
      <c r="I158" s="37">
        <f t="shared" si="23"/>
        <v>47134</v>
      </c>
      <c r="J158" s="118"/>
      <c r="K158" s="118"/>
      <c r="L158" s="118"/>
      <c r="M158" s="6"/>
    </row>
    <row r="159" spans="1:13" x14ac:dyDescent="0.2">
      <c r="A159" s="6"/>
      <c r="B159" s="6"/>
      <c r="C159" s="50">
        <f t="shared" si="19"/>
        <v>15</v>
      </c>
      <c r="D159" s="46">
        <f t="shared" si="24"/>
        <v>33262340.108940169</v>
      </c>
      <c r="E159" s="155">
        <f t="shared" si="20"/>
        <v>478977.69756873843</v>
      </c>
      <c r="F159" s="156"/>
      <c r="G159" s="67">
        <f t="shared" si="21"/>
        <v>2217489.3405960118</v>
      </c>
      <c r="H159" s="36">
        <f t="shared" si="22"/>
        <v>2696467.0381647502</v>
      </c>
      <c r="I159" s="37">
        <f t="shared" si="23"/>
        <v>47165</v>
      </c>
      <c r="J159" s="118"/>
      <c r="K159" s="118"/>
      <c r="L159" s="118"/>
      <c r="M159" s="6"/>
    </row>
    <row r="160" spans="1:13" x14ac:dyDescent="0.2">
      <c r="A160" s="6"/>
      <c r="B160" s="6"/>
      <c r="C160" s="50">
        <f t="shared" si="19"/>
        <v>16</v>
      </c>
      <c r="D160" s="46">
        <f t="shared" si="24"/>
        <v>31044850.768344156</v>
      </c>
      <c r="E160" s="155">
        <f t="shared" si="20"/>
        <v>449041.59147069231</v>
      </c>
      <c r="F160" s="156"/>
      <c r="G160" s="67">
        <f t="shared" si="21"/>
        <v>2217489.3405960118</v>
      </c>
      <c r="H160" s="36">
        <f t="shared" si="22"/>
        <v>2666530.9320667041</v>
      </c>
      <c r="I160" s="37">
        <f t="shared" si="23"/>
        <v>47193</v>
      </c>
      <c r="J160" s="118"/>
      <c r="K160" s="118"/>
      <c r="L160" s="118"/>
      <c r="M160" s="6"/>
    </row>
    <row r="161" spans="1:13" x14ac:dyDescent="0.2">
      <c r="A161" s="6"/>
      <c r="B161" s="6"/>
      <c r="C161" s="50">
        <f t="shared" si="19"/>
        <v>17</v>
      </c>
      <c r="D161" s="46">
        <f t="shared" si="24"/>
        <v>28827361.427748144</v>
      </c>
      <c r="E161" s="155">
        <f t="shared" si="20"/>
        <v>419105.48537264613</v>
      </c>
      <c r="F161" s="156"/>
      <c r="G161" s="67">
        <f t="shared" si="21"/>
        <v>2217489.3405960118</v>
      </c>
      <c r="H161" s="36">
        <f t="shared" si="22"/>
        <v>2636594.8259686581</v>
      </c>
      <c r="I161" s="37">
        <f t="shared" si="23"/>
        <v>47224</v>
      </c>
      <c r="J161" s="118"/>
      <c r="K161" s="118"/>
      <c r="L161" s="118"/>
      <c r="M161" s="6"/>
    </row>
    <row r="162" spans="1:13" x14ac:dyDescent="0.2">
      <c r="A162" s="6"/>
      <c r="B162" s="6"/>
      <c r="C162" s="50">
        <f t="shared" si="19"/>
        <v>18</v>
      </c>
      <c r="D162" s="46">
        <f t="shared" si="24"/>
        <v>26609872.087152131</v>
      </c>
      <c r="E162" s="155">
        <f t="shared" si="20"/>
        <v>389169.37927459995</v>
      </c>
      <c r="F162" s="156"/>
      <c r="G162" s="67">
        <f t="shared" si="21"/>
        <v>2217489.3405960118</v>
      </c>
      <c r="H162" s="36">
        <f t="shared" si="22"/>
        <v>2606658.719870612</v>
      </c>
      <c r="I162" s="37">
        <f t="shared" si="23"/>
        <v>47254</v>
      </c>
      <c r="J162" s="118"/>
      <c r="K162" s="118"/>
      <c r="L162" s="118"/>
      <c r="M162" s="6"/>
    </row>
    <row r="163" spans="1:13" x14ac:dyDescent="0.2">
      <c r="A163" s="6"/>
      <c r="B163" s="6"/>
      <c r="C163" s="50">
        <f t="shared" si="19"/>
        <v>19</v>
      </c>
      <c r="D163" s="46">
        <f t="shared" si="24"/>
        <v>24392382.746556118</v>
      </c>
      <c r="E163" s="155">
        <f t="shared" si="20"/>
        <v>359233.27317655378</v>
      </c>
      <c r="F163" s="156"/>
      <c r="G163" s="67">
        <f t="shared" si="21"/>
        <v>2217489.3405960118</v>
      </c>
      <c r="H163" s="36">
        <f t="shared" si="22"/>
        <v>2576722.6137725655</v>
      </c>
      <c r="I163" s="37">
        <f t="shared" si="23"/>
        <v>47285</v>
      </c>
      <c r="J163" s="118"/>
      <c r="K163" s="118"/>
      <c r="L163" s="118"/>
      <c r="M163" s="6"/>
    </row>
    <row r="164" spans="1:13" x14ac:dyDescent="0.2">
      <c r="A164" s="6"/>
      <c r="B164" s="6"/>
      <c r="C164" s="50">
        <f t="shared" si="19"/>
        <v>20</v>
      </c>
      <c r="D164" s="46">
        <f t="shared" si="24"/>
        <v>22174893.405960105</v>
      </c>
      <c r="E164" s="155">
        <f t="shared" si="20"/>
        <v>329297.1670785076</v>
      </c>
      <c r="F164" s="156"/>
      <c r="G164" s="67">
        <f t="shared" si="21"/>
        <v>2217489.3405960118</v>
      </c>
      <c r="H164" s="36">
        <f t="shared" si="22"/>
        <v>2546786.5076745194</v>
      </c>
      <c r="I164" s="37">
        <f t="shared" si="23"/>
        <v>47315</v>
      </c>
      <c r="J164" s="118"/>
      <c r="K164" s="118"/>
      <c r="L164" s="118"/>
      <c r="M164" s="6"/>
    </row>
    <row r="165" spans="1:13" x14ac:dyDescent="0.2">
      <c r="A165" s="6"/>
      <c r="B165" s="6"/>
      <c r="C165" s="50">
        <f t="shared" si="19"/>
        <v>21</v>
      </c>
      <c r="D165" s="46">
        <f t="shared" si="24"/>
        <v>19957404.065364093</v>
      </c>
      <c r="E165" s="155">
        <f t="shared" si="20"/>
        <v>299361.06098046142</v>
      </c>
      <c r="F165" s="156"/>
      <c r="G165" s="67">
        <f t="shared" si="21"/>
        <v>2217489.3405960118</v>
      </c>
      <c r="H165" s="36">
        <f t="shared" si="22"/>
        <v>2516850.4015764734</v>
      </c>
      <c r="I165" s="37">
        <f t="shared" si="23"/>
        <v>47346</v>
      </c>
      <c r="J165" s="118"/>
      <c r="K165" s="118"/>
      <c r="L165" s="118"/>
      <c r="M165" s="6"/>
    </row>
    <row r="166" spans="1:13" x14ac:dyDescent="0.2">
      <c r="A166" s="6"/>
      <c r="B166" s="6"/>
      <c r="C166" s="50">
        <f t="shared" si="19"/>
        <v>22</v>
      </c>
      <c r="D166" s="46">
        <f t="shared" si="24"/>
        <v>17739914.72476808</v>
      </c>
      <c r="E166" s="155">
        <f t="shared" si="20"/>
        <v>269424.95488241524</v>
      </c>
      <c r="F166" s="156"/>
      <c r="G166" s="67">
        <f t="shared" si="21"/>
        <v>2217489.3405960118</v>
      </c>
      <c r="H166" s="36">
        <f t="shared" si="22"/>
        <v>2486914.2954784269</v>
      </c>
      <c r="I166" s="37">
        <f t="shared" si="23"/>
        <v>47377</v>
      </c>
      <c r="J166" s="118"/>
      <c r="K166" s="118"/>
      <c r="L166" s="118"/>
      <c r="M166" s="6"/>
    </row>
    <row r="167" spans="1:13" x14ac:dyDescent="0.2">
      <c r="A167" s="6"/>
      <c r="B167" s="6"/>
      <c r="C167" s="50">
        <f t="shared" si="19"/>
        <v>23</v>
      </c>
      <c r="D167" s="46">
        <f t="shared" si="24"/>
        <v>15522425.384172067</v>
      </c>
      <c r="E167" s="155">
        <f t="shared" si="20"/>
        <v>239488.84878436907</v>
      </c>
      <c r="F167" s="156"/>
      <c r="G167" s="67">
        <f t="shared" si="21"/>
        <v>2217489.3405960118</v>
      </c>
      <c r="H167" s="36">
        <f t="shared" si="22"/>
        <v>2456978.1893803808</v>
      </c>
      <c r="I167" s="37">
        <f t="shared" si="23"/>
        <v>47407</v>
      </c>
      <c r="J167" s="118"/>
      <c r="K167" s="118"/>
      <c r="L167" s="118"/>
      <c r="M167" s="6"/>
    </row>
    <row r="168" spans="1:13" x14ac:dyDescent="0.2">
      <c r="A168" s="6"/>
      <c r="B168" s="6"/>
      <c r="C168" s="50">
        <f t="shared" si="19"/>
        <v>24</v>
      </c>
      <c r="D168" s="46">
        <f t="shared" si="24"/>
        <v>13304936.043576054</v>
      </c>
      <c r="E168" s="155">
        <f t="shared" si="20"/>
        <v>209552.74268632289</v>
      </c>
      <c r="F168" s="156"/>
      <c r="G168" s="67">
        <f t="shared" si="21"/>
        <v>2217489.3405960118</v>
      </c>
      <c r="H168" s="36">
        <f t="shared" si="22"/>
        <v>2427042.0832823347</v>
      </c>
      <c r="I168" s="37">
        <f t="shared" si="23"/>
        <v>47438</v>
      </c>
      <c r="J168" s="118"/>
      <c r="K168" s="118"/>
      <c r="L168" s="118"/>
      <c r="M168" s="6"/>
    </row>
    <row r="169" spans="1:13" x14ac:dyDescent="0.2">
      <c r="A169" s="6"/>
      <c r="B169" s="6"/>
      <c r="C169" s="50">
        <f t="shared" si="19"/>
        <v>25</v>
      </c>
      <c r="D169" s="46">
        <f t="shared" si="24"/>
        <v>11087446.702980042</v>
      </c>
      <c r="E169" s="155">
        <f t="shared" si="20"/>
        <v>179616.63658827674</v>
      </c>
      <c r="F169" s="156"/>
      <c r="G169" s="67">
        <f t="shared" si="21"/>
        <v>2217489.3405960118</v>
      </c>
      <c r="H169" s="36">
        <f t="shared" si="22"/>
        <v>2397105.9771842887</v>
      </c>
      <c r="I169" s="37">
        <f t="shared" si="23"/>
        <v>47468</v>
      </c>
      <c r="J169" s="118"/>
      <c r="K169" s="118"/>
      <c r="L169" s="118"/>
      <c r="M169" s="6"/>
    </row>
    <row r="170" spans="1:13" x14ac:dyDescent="0.2">
      <c r="A170" s="6"/>
      <c r="B170" s="6"/>
      <c r="C170" s="50">
        <f t="shared" si="19"/>
        <v>26</v>
      </c>
      <c r="D170" s="46">
        <f t="shared" si="24"/>
        <v>8869957.3623840287</v>
      </c>
      <c r="E170" s="155">
        <f t="shared" si="20"/>
        <v>149680.53049023057</v>
      </c>
      <c r="F170" s="156"/>
      <c r="G170" s="67">
        <f t="shared" si="21"/>
        <v>2217489.3405960118</v>
      </c>
      <c r="H170" s="36">
        <f t="shared" si="22"/>
        <v>2367169.8710862426</v>
      </c>
      <c r="I170" s="37">
        <f t="shared" si="23"/>
        <v>47499</v>
      </c>
      <c r="J170" s="118"/>
      <c r="K170" s="118"/>
      <c r="L170" s="118"/>
      <c r="M170" s="6"/>
    </row>
    <row r="171" spans="1:13" x14ac:dyDescent="0.2">
      <c r="A171" s="6"/>
      <c r="B171" s="6"/>
      <c r="C171" s="50">
        <f t="shared" si="19"/>
        <v>27</v>
      </c>
      <c r="D171" s="46">
        <f t="shared" si="24"/>
        <v>6652468.0217880169</v>
      </c>
      <c r="E171" s="155">
        <f t="shared" si="20"/>
        <v>119744.42439218439</v>
      </c>
      <c r="F171" s="156"/>
      <c r="G171" s="67">
        <f t="shared" si="21"/>
        <v>2217489.3405960118</v>
      </c>
      <c r="H171" s="36">
        <f t="shared" si="22"/>
        <v>2337233.7649881961</v>
      </c>
      <c r="I171" s="37">
        <f t="shared" si="23"/>
        <v>47530</v>
      </c>
      <c r="J171" s="118"/>
      <c r="K171" s="118"/>
      <c r="L171" s="118"/>
      <c r="M171" s="6"/>
    </row>
    <row r="172" spans="1:13" x14ac:dyDescent="0.2">
      <c r="A172" s="6"/>
      <c r="B172" s="6"/>
      <c r="C172" s="50">
        <f t="shared" si="19"/>
        <v>28</v>
      </c>
      <c r="D172" s="46">
        <f t="shared" si="24"/>
        <v>4434978.6811920051</v>
      </c>
      <c r="E172" s="155">
        <f t="shared" si="20"/>
        <v>89808.318294138226</v>
      </c>
      <c r="F172" s="156"/>
      <c r="G172" s="67">
        <f t="shared" si="21"/>
        <v>2217489.3405960118</v>
      </c>
      <c r="H172" s="36">
        <f t="shared" si="22"/>
        <v>2307297.65889015</v>
      </c>
      <c r="I172" s="37">
        <f t="shared" si="23"/>
        <v>47558</v>
      </c>
      <c r="J172" s="118"/>
      <c r="K172" s="118"/>
      <c r="L172" s="118"/>
      <c r="M172" s="6"/>
    </row>
    <row r="173" spans="1:13" x14ac:dyDescent="0.2">
      <c r="A173" s="6"/>
      <c r="B173" s="6"/>
      <c r="C173" s="50">
        <f t="shared" si="19"/>
        <v>29</v>
      </c>
      <c r="D173" s="46">
        <f t="shared" si="24"/>
        <v>2217489.3405959932</v>
      </c>
      <c r="E173" s="155">
        <f t="shared" si="20"/>
        <v>59872.21219609207</v>
      </c>
      <c r="F173" s="156"/>
      <c r="G173" s="67">
        <f t="shared" si="21"/>
        <v>2217489.3405960118</v>
      </c>
      <c r="H173" s="36">
        <f t="shared" si="22"/>
        <v>2277361.552792104</v>
      </c>
      <c r="I173" s="37">
        <f t="shared" si="23"/>
        <v>47589</v>
      </c>
      <c r="J173" s="118"/>
      <c r="K173" s="118"/>
      <c r="L173" s="118"/>
      <c r="M173" s="6"/>
    </row>
    <row r="174" spans="1:13" x14ac:dyDescent="0.2">
      <c r="A174" s="6"/>
      <c r="B174" s="6"/>
      <c r="C174" s="50">
        <f t="shared" si="19"/>
        <v>30</v>
      </c>
      <c r="D174" s="46">
        <f t="shared" si="24"/>
        <v>-1.862645149230957E-8</v>
      </c>
      <c r="E174" s="155">
        <f t="shared" si="20"/>
        <v>29936.106098045908</v>
      </c>
      <c r="F174" s="156"/>
      <c r="G174" s="67">
        <f t="shared" si="21"/>
        <v>2217489.3405960118</v>
      </c>
      <c r="H174" s="36">
        <f t="shared" si="22"/>
        <v>2247425.4466940579</v>
      </c>
      <c r="I174" s="37">
        <f t="shared" si="23"/>
        <v>47619</v>
      </c>
      <c r="J174" s="118"/>
      <c r="K174" s="118"/>
      <c r="L174" s="118"/>
      <c r="M174" s="6"/>
    </row>
    <row r="175" spans="1:13" x14ac:dyDescent="0.2">
      <c r="A175" s="6"/>
      <c r="B175" s="6"/>
      <c r="C175" s="50" t="str">
        <f t="shared" si="19"/>
        <v/>
      </c>
      <c r="D175" s="46" t="str">
        <f t="shared" si="24"/>
        <v xml:space="preserve"> </v>
      </c>
      <c r="E175" s="155" t="str">
        <f t="shared" si="20"/>
        <v/>
      </c>
      <c r="F175" s="156"/>
      <c r="G175" s="67" t="str">
        <f t="shared" si="21"/>
        <v/>
      </c>
      <c r="H175" s="36" t="str">
        <f t="shared" si="22"/>
        <v/>
      </c>
      <c r="I175" s="37" t="str">
        <f t="shared" si="23"/>
        <v/>
      </c>
      <c r="J175" s="118"/>
      <c r="K175" s="118"/>
      <c r="L175" s="118"/>
      <c r="M175" s="6"/>
    </row>
    <row r="176" spans="1:13" x14ac:dyDescent="0.2">
      <c r="A176" s="6"/>
      <c r="B176" s="6"/>
      <c r="C176" s="50" t="str">
        <f t="shared" si="19"/>
        <v/>
      </c>
      <c r="D176" s="46" t="str">
        <f t="shared" si="24"/>
        <v xml:space="preserve"> </v>
      </c>
      <c r="E176" s="155" t="str">
        <f t="shared" si="20"/>
        <v/>
      </c>
      <c r="F176" s="156"/>
      <c r="G176" s="67" t="str">
        <f t="shared" si="21"/>
        <v/>
      </c>
      <c r="H176" s="36" t="str">
        <f t="shared" si="22"/>
        <v/>
      </c>
      <c r="I176" s="37" t="str">
        <f t="shared" si="23"/>
        <v/>
      </c>
      <c r="J176" s="118"/>
      <c r="K176" s="118"/>
      <c r="L176" s="118"/>
      <c r="M176" s="6"/>
    </row>
    <row r="177" spans="1:13" x14ac:dyDescent="0.2">
      <c r="A177" s="6"/>
      <c r="B177" s="6"/>
      <c r="C177" s="50" t="str">
        <f t="shared" si="19"/>
        <v/>
      </c>
      <c r="D177" s="46" t="str">
        <f t="shared" si="24"/>
        <v xml:space="preserve"> </v>
      </c>
      <c r="E177" s="155" t="str">
        <f t="shared" si="20"/>
        <v/>
      </c>
      <c r="F177" s="156"/>
      <c r="G177" s="67" t="str">
        <f t="shared" si="21"/>
        <v/>
      </c>
      <c r="H177" s="36" t="str">
        <f t="shared" si="22"/>
        <v/>
      </c>
      <c r="I177" s="37" t="str">
        <f t="shared" si="23"/>
        <v/>
      </c>
      <c r="J177" s="118"/>
      <c r="K177" s="118"/>
      <c r="L177" s="118"/>
      <c r="M177" s="6"/>
    </row>
    <row r="178" spans="1:13" x14ac:dyDescent="0.2">
      <c r="A178" s="6"/>
      <c r="B178" s="6"/>
      <c r="C178" s="50" t="str">
        <f t="shared" si="19"/>
        <v/>
      </c>
      <c r="D178" s="46" t="str">
        <f t="shared" si="24"/>
        <v xml:space="preserve"> </v>
      </c>
      <c r="E178" s="155" t="str">
        <f t="shared" si="20"/>
        <v/>
      </c>
      <c r="F178" s="156"/>
      <c r="G178" s="67" t="str">
        <f t="shared" si="21"/>
        <v/>
      </c>
      <c r="H178" s="36" t="str">
        <f t="shared" si="22"/>
        <v/>
      </c>
      <c r="I178" s="37" t="str">
        <f t="shared" si="23"/>
        <v/>
      </c>
      <c r="J178" s="118"/>
      <c r="K178" s="118"/>
      <c r="L178" s="118"/>
      <c r="M178" s="6"/>
    </row>
    <row r="179" spans="1:13" x14ac:dyDescent="0.2">
      <c r="A179" s="6"/>
      <c r="B179" s="6"/>
      <c r="C179" s="50" t="str">
        <f t="shared" si="19"/>
        <v/>
      </c>
      <c r="D179" s="46" t="str">
        <f t="shared" si="24"/>
        <v xml:space="preserve"> </v>
      </c>
      <c r="E179" s="155" t="str">
        <f t="shared" si="20"/>
        <v/>
      </c>
      <c r="F179" s="156"/>
      <c r="G179" s="67" t="str">
        <f t="shared" si="21"/>
        <v/>
      </c>
      <c r="H179" s="36" t="str">
        <f t="shared" si="22"/>
        <v/>
      </c>
      <c r="I179" s="37" t="str">
        <f t="shared" si="23"/>
        <v/>
      </c>
      <c r="J179" s="118"/>
      <c r="K179" s="118"/>
      <c r="L179" s="118"/>
      <c r="M179" s="6"/>
    </row>
    <row r="180" spans="1:13" x14ac:dyDescent="0.2">
      <c r="A180" s="6"/>
      <c r="B180" s="6"/>
      <c r="C180" s="50" t="str">
        <f t="shared" si="19"/>
        <v/>
      </c>
      <c r="D180" s="46" t="str">
        <f t="shared" si="24"/>
        <v xml:space="preserve"> </v>
      </c>
      <c r="E180" s="155" t="str">
        <f t="shared" si="20"/>
        <v/>
      </c>
      <c r="F180" s="156"/>
      <c r="G180" s="67" t="str">
        <f t="shared" si="21"/>
        <v/>
      </c>
      <c r="H180" s="36" t="str">
        <f t="shared" si="22"/>
        <v/>
      </c>
      <c r="I180" s="37" t="str">
        <f t="shared" si="23"/>
        <v/>
      </c>
      <c r="J180" s="118"/>
      <c r="K180" s="118"/>
      <c r="L180" s="118"/>
      <c r="M180" s="6"/>
    </row>
    <row r="181" spans="1:13" x14ac:dyDescent="0.2">
      <c r="A181" s="6"/>
      <c r="B181" s="6"/>
      <c r="C181" s="50" t="str">
        <f t="shared" si="19"/>
        <v/>
      </c>
      <c r="D181" s="46" t="str">
        <f t="shared" si="24"/>
        <v xml:space="preserve"> </v>
      </c>
      <c r="E181" s="155" t="str">
        <f t="shared" si="20"/>
        <v/>
      </c>
      <c r="F181" s="156"/>
      <c r="G181" s="67" t="str">
        <f t="shared" si="21"/>
        <v/>
      </c>
      <c r="H181" s="36" t="str">
        <f t="shared" si="22"/>
        <v/>
      </c>
      <c r="I181" s="37" t="str">
        <f t="shared" si="23"/>
        <v/>
      </c>
      <c r="J181" s="118"/>
      <c r="K181" s="118"/>
      <c r="L181" s="118"/>
      <c r="M181" s="6"/>
    </row>
    <row r="182" spans="1:13" x14ac:dyDescent="0.2">
      <c r="A182" s="6"/>
      <c r="B182" s="6"/>
      <c r="C182" s="50" t="str">
        <f t="shared" si="19"/>
        <v/>
      </c>
      <c r="D182" s="46" t="str">
        <f t="shared" si="24"/>
        <v xml:space="preserve"> </v>
      </c>
      <c r="E182" s="155" t="str">
        <f t="shared" si="20"/>
        <v/>
      </c>
      <c r="F182" s="156"/>
      <c r="G182" s="67" t="str">
        <f t="shared" si="21"/>
        <v/>
      </c>
      <c r="H182" s="36" t="str">
        <f t="shared" si="22"/>
        <v/>
      </c>
      <c r="I182" s="37" t="str">
        <f t="shared" si="23"/>
        <v/>
      </c>
      <c r="J182" s="118"/>
      <c r="K182" s="118"/>
      <c r="L182" s="118"/>
      <c r="M182" s="6"/>
    </row>
    <row r="183" spans="1:13" x14ac:dyDescent="0.2">
      <c r="A183" s="6"/>
      <c r="B183" s="6"/>
      <c r="C183" s="50" t="str">
        <f t="shared" si="19"/>
        <v/>
      </c>
      <c r="D183" s="46" t="str">
        <f t="shared" si="24"/>
        <v xml:space="preserve"> </v>
      </c>
      <c r="E183" s="155" t="str">
        <f t="shared" si="20"/>
        <v/>
      </c>
      <c r="F183" s="156"/>
      <c r="G183" s="67" t="str">
        <f t="shared" si="21"/>
        <v/>
      </c>
      <c r="H183" s="36" t="str">
        <f t="shared" si="22"/>
        <v/>
      </c>
      <c r="I183" s="37" t="str">
        <f t="shared" si="23"/>
        <v/>
      </c>
      <c r="J183" s="118"/>
      <c r="K183" s="118"/>
      <c r="L183" s="118"/>
      <c r="M183" s="6"/>
    </row>
    <row r="184" spans="1:13" x14ac:dyDescent="0.2">
      <c r="A184" s="6"/>
      <c r="B184" s="6"/>
      <c r="C184" s="50" t="str">
        <f t="shared" si="19"/>
        <v/>
      </c>
      <c r="D184" s="46" t="str">
        <f t="shared" si="24"/>
        <v xml:space="preserve"> </v>
      </c>
      <c r="E184" s="155" t="str">
        <f t="shared" si="20"/>
        <v/>
      </c>
      <c r="F184" s="156"/>
      <c r="G184" s="67" t="str">
        <f t="shared" si="21"/>
        <v/>
      </c>
      <c r="H184" s="36" t="str">
        <f t="shared" si="22"/>
        <v/>
      </c>
      <c r="I184" s="37" t="str">
        <f t="shared" si="23"/>
        <v/>
      </c>
      <c r="J184" s="118"/>
      <c r="K184" s="118"/>
      <c r="L184" s="118"/>
      <c r="M184" s="6"/>
    </row>
    <row r="185" spans="1:13" x14ac:dyDescent="0.2">
      <c r="A185" s="6"/>
      <c r="B185" s="6"/>
      <c r="C185" s="50" t="str">
        <f t="shared" si="19"/>
        <v/>
      </c>
      <c r="D185" s="46" t="str">
        <f t="shared" si="24"/>
        <v xml:space="preserve"> </v>
      </c>
      <c r="E185" s="155" t="str">
        <f t="shared" si="20"/>
        <v/>
      </c>
      <c r="F185" s="156"/>
      <c r="G185" s="67" t="str">
        <f t="shared" si="21"/>
        <v/>
      </c>
      <c r="H185" s="36" t="str">
        <f t="shared" si="22"/>
        <v/>
      </c>
      <c r="I185" s="37" t="str">
        <f t="shared" si="23"/>
        <v/>
      </c>
      <c r="J185" s="118"/>
      <c r="K185" s="118"/>
      <c r="L185" s="118"/>
      <c r="M185" s="6"/>
    </row>
    <row r="186" spans="1:13" x14ac:dyDescent="0.2">
      <c r="A186" s="6"/>
      <c r="B186" s="6"/>
      <c r="C186" s="50" t="str">
        <f t="shared" si="19"/>
        <v/>
      </c>
      <c r="D186" s="46" t="str">
        <f t="shared" si="24"/>
        <v xml:space="preserve"> </v>
      </c>
      <c r="E186" s="155" t="str">
        <f t="shared" si="20"/>
        <v/>
      </c>
      <c r="F186" s="156"/>
      <c r="G186" s="67" t="str">
        <f t="shared" si="21"/>
        <v/>
      </c>
      <c r="H186" s="36" t="str">
        <f t="shared" si="22"/>
        <v/>
      </c>
      <c r="I186" s="37" t="str">
        <f t="shared" si="23"/>
        <v/>
      </c>
      <c r="J186" s="118"/>
      <c r="K186" s="118"/>
      <c r="L186" s="118"/>
      <c r="M186" s="6"/>
    </row>
    <row r="187" spans="1:13" x14ac:dyDescent="0.2">
      <c r="A187" s="6"/>
      <c r="B187" s="6"/>
      <c r="C187" s="50" t="str">
        <f t="shared" si="19"/>
        <v/>
      </c>
      <c r="D187" s="46" t="str">
        <f t="shared" si="24"/>
        <v xml:space="preserve"> </v>
      </c>
      <c r="E187" s="155" t="str">
        <f t="shared" si="20"/>
        <v/>
      </c>
      <c r="F187" s="156"/>
      <c r="G187" s="67" t="str">
        <f t="shared" si="21"/>
        <v/>
      </c>
      <c r="H187" s="36" t="str">
        <f t="shared" si="22"/>
        <v/>
      </c>
      <c r="I187" s="37" t="str">
        <f t="shared" si="23"/>
        <v/>
      </c>
      <c r="J187" s="118"/>
      <c r="K187" s="118"/>
      <c r="L187" s="118"/>
      <c r="M187" s="6"/>
    </row>
    <row r="188" spans="1:13" x14ac:dyDescent="0.2">
      <c r="A188" s="6"/>
      <c r="B188" s="6"/>
      <c r="C188" s="50" t="str">
        <f t="shared" si="19"/>
        <v/>
      </c>
      <c r="D188" s="46" t="str">
        <f t="shared" si="24"/>
        <v xml:space="preserve"> </v>
      </c>
      <c r="E188" s="155" t="str">
        <f t="shared" si="20"/>
        <v/>
      </c>
      <c r="F188" s="156"/>
      <c r="G188" s="67" t="str">
        <f t="shared" si="21"/>
        <v/>
      </c>
      <c r="H188" s="36" t="str">
        <f t="shared" si="22"/>
        <v/>
      </c>
      <c r="I188" s="37" t="str">
        <f t="shared" si="23"/>
        <v/>
      </c>
      <c r="J188" s="118"/>
      <c r="K188" s="118"/>
      <c r="L188" s="118"/>
      <c r="M188" s="6"/>
    </row>
    <row r="189" spans="1:13" x14ac:dyDescent="0.2">
      <c r="A189" s="6"/>
      <c r="B189" s="6"/>
      <c r="C189" s="50" t="str">
        <f t="shared" si="19"/>
        <v/>
      </c>
      <c r="D189" s="46" t="str">
        <f t="shared" si="24"/>
        <v xml:space="preserve"> </v>
      </c>
      <c r="E189" s="155" t="str">
        <f t="shared" si="20"/>
        <v/>
      </c>
      <c r="F189" s="156"/>
      <c r="G189" s="67" t="str">
        <f t="shared" si="21"/>
        <v/>
      </c>
      <c r="H189" s="36" t="str">
        <f t="shared" si="22"/>
        <v/>
      </c>
      <c r="I189" s="37" t="str">
        <f t="shared" si="23"/>
        <v/>
      </c>
      <c r="J189" s="118"/>
      <c r="K189" s="118"/>
      <c r="L189" s="118"/>
      <c r="M189" s="6"/>
    </row>
    <row r="190" spans="1:13" x14ac:dyDescent="0.2">
      <c r="A190" s="6"/>
      <c r="B190" s="6"/>
      <c r="C190" s="50" t="str">
        <f t="shared" si="19"/>
        <v/>
      </c>
      <c r="D190" s="46" t="str">
        <f t="shared" si="24"/>
        <v xml:space="preserve"> </v>
      </c>
      <c r="E190" s="155" t="str">
        <f t="shared" si="20"/>
        <v/>
      </c>
      <c r="F190" s="156"/>
      <c r="G190" s="67" t="str">
        <f t="shared" si="21"/>
        <v/>
      </c>
      <c r="H190" s="36" t="str">
        <f t="shared" si="22"/>
        <v/>
      </c>
      <c r="I190" s="37" t="str">
        <f t="shared" si="23"/>
        <v/>
      </c>
      <c r="J190" s="118"/>
      <c r="K190" s="118"/>
      <c r="L190" s="118"/>
      <c r="M190" s="6"/>
    </row>
    <row r="191" spans="1:13" x14ac:dyDescent="0.2">
      <c r="A191" s="6"/>
      <c r="B191" s="6"/>
      <c r="C191" s="50" t="str">
        <f t="shared" si="19"/>
        <v/>
      </c>
      <c r="D191" s="46" t="str">
        <f t="shared" si="24"/>
        <v xml:space="preserve"> </v>
      </c>
      <c r="E191" s="155" t="str">
        <f t="shared" si="20"/>
        <v/>
      </c>
      <c r="F191" s="156"/>
      <c r="G191" s="67" t="str">
        <f t="shared" si="21"/>
        <v/>
      </c>
      <c r="H191" s="36" t="str">
        <f t="shared" si="22"/>
        <v/>
      </c>
      <c r="I191" s="37" t="str">
        <f t="shared" si="23"/>
        <v/>
      </c>
      <c r="J191" s="118"/>
      <c r="K191" s="118"/>
      <c r="L191" s="118"/>
      <c r="M191" s="6"/>
    </row>
    <row r="192" spans="1:13" x14ac:dyDescent="0.2">
      <c r="A192" s="6"/>
      <c r="B192" s="6"/>
      <c r="C192" s="50" t="str">
        <f t="shared" si="19"/>
        <v/>
      </c>
      <c r="D192" s="46" t="str">
        <f t="shared" si="24"/>
        <v xml:space="preserve"> </v>
      </c>
      <c r="E192" s="155" t="str">
        <f t="shared" si="20"/>
        <v/>
      </c>
      <c r="F192" s="156"/>
      <c r="G192" s="67" t="str">
        <f t="shared" si="21"/>
        <v/>
      </c>
      <c r="H192" s="36" t="str">
        <f t="shared" si="22"/>
        <v/>
      </c>
      <c r="I192" s="37" t="str">
        <f t="shared" si="23"/>
        <v/>
      </c>
      <c r="J192" s="118"/>
      <c r="K192" s="118"/>
      <c r="L192" s="118"/>
      <c r="M192" s="6"/>
    </row>
    <row r="193" spans="1:13" ht="15.75" customHeight="1" thickBot="1" x14ac:dyDescent="0.25">
      <c r="A193" s="6"/>
      <c r="B193" s="6"/>
      <c r="C193" s="55" t="s">
        <v>10</v>
      </c>
      <c r="D193" s="53"/>
      <c r="E193" s="161">
        <f>SUM(E145:F192)</f>
        <v>13534648.166293412</v>
      </c>
      <c r="F193" s="162"/>
      <c r="G193" s="23">
        <f>SUM(G145:G192)</f>
        <v>74307190.877284348</v>
      </c>
      <c r="H193" s="23">
        <f>SUM(H145:H192)</f>
        <v>87841839.04357776</v>
      </c>
      <c r="I193" s="24"/>
      <c r="J193" s="118"/>
      <c r="K193" s="118"/>
      <c r="L193" s="118"/>
      <c r="M193" s="6"/>
    </row>
    <row r="194" spans="1:13" x14ac:dyDescent="0.2">
      <c r="A194" s="6"/>
      <c r="B194" s="6"/>
      <c r="C194" s="61"/>
      <c r="D194" s="62"/>
      <c r="E194" s="6"/>
      <c r="F194" s="8"/>
      <c r="G194" s="9"/>
      <c r="H194" s="6"/>
      <c r="I194" s="6"/>
      <c r="J194" s="118"/>
      <c r="K194" s="118"/>
      <c r="L194" s="118"/>
      <c r="M194" s="6"/>
    </row>
    <row r="196" spans="1:13" x14ac:dyDescent="0.2">
      <c r="E196" s="76">
        <f>J24+J54+J93+H193</f>
        <v>155103978.81636083</v>
      </c>
      <c r="F196" s="77" t="s">
        <v>27</v>
      </c>
    </row>
  </sheetData>
  <mergeCells count="156">
    <mergeCell ref="E193:F193"/>
    <mergeCell ref="E187:F187"/>
    <mergeCell ref="E188:F188"/>
    <mergeCell ref="E189:F189"/>
    <mergeCell ref="E190:F190"/>
    <mergeCell ref="E191:F191"/>
    <mergeCell ref="E192:F192"/>
    <mergeCell ref="E181:F181"/>
    <mergeCell ref="E182:F182"/>
    <mergeCell ref="E183:F183"/>
    <mergeCell ref="E184:F184"/>
    <mergeCell ref="E185:F185"/>
    <mergeCell ref="E186:F186"/>
    <mergeCell ref="E175:F175"/>
    <mergeCell ref="E176:F176"/>
    <mergeCell ref="E177:F177"/>
    <mergeCell ref="E178:F178"/>
    <mergeCell ref="E179:F179"/>
    <mergeCell ref="E180:F180"/>
    <mergeCell ref="E169:F169"/>
    <mergeCell ref="E170:F170"/>
    <mergeCell ref="E171:F171"/>
    <mergeCell ref="E172:F172"/>
    <mergeCell ref="E173:F173"/>
    <mergeCell ref="E174:F174"/>
    <mergeCell ref="E163:F163"/>
    <mergeCell ref="E164:F164"/>
    <mergeCell ref="E165:F165"/>
    <mergeCell ref="E166:F166"/>
    <mergeCell ref="E167:F167"/>
    <mergeCell ref="E168:F168"/>
    <mergeCell ref="E157:F157"/>
    <mergeCell ref="E158:F158"/>
    <mergeCell ref="E159:F159"/>
    <mergeCell ref="E160:F160"/>
    <mergeCell ref="E161:F161"/>
    <mergeCell ref="E162:F162"/>
    <mergeCell ref="E151:F151"/>
    <mergeCell ref="E152:F152"/>
    <mergeCell ref="E153:F153"/>
    <mergeCell ref="E154:F154"/>
    <mergeCell ref="E155:F155"/>
    <mergeCell ref="E156:F156"/>
    <mergeCell ref="E145:F145"/>
    <mergeCell ref="E146:F146"/>
    <mergeCell ref="E147:F147"/>
    <mergeCell ref="E148:F148"/>
    <mergeCell ref="E149:F149"/>
    <mergeCell ref="E150:F150"/>
    <mergeCell ref="E126:F126"/>
    <mergeCell ref="E127:F127"/>
    <mergeCell ref="E128:F128"/>
    <mergeCell ref="E129:F129"/>
    <mergeCell ref="E130:F130"/>
    <mergeCell ref="E144:F144"/>
    <mergeCell ref="E120:F120"/>
    <mergeCell ref="E121:F121"/>
    <mergeCell ref="E122:F122"/>
    <mergeCell ref="E123:F123"/>
    <mergeCell ref="E124:F124"/>
    <mergeCell ref="E125:F125"/>
    <mergeCell ref="C133:I133"/>
    <mergeCell ref="C134:E134"/>
    <mergeCell ref="C136:C137"/>
    <mergeCell ref="D136:D137"/>
    <mergeCell ref="E114:F114"/>
    <mergeCell ref="E115:F115"/>
    <mergeCell ref="E116:F116"/>
    <mergeCell ref="E117:F117"/>
    <mergeCell ref="E118:F118"/>
    <mergeCell ref="E119:F119"/>
    <mergeCell ref="E108:F108"/>
    <mergeCell ref="E109:F109"/>
    <mergeCell ref="E110:F110"/>
    <mergeCell ref="E111:F111"/>
    <mergeCell ref="E112:F112"/>
    <mergeCell ref="E113:F113"/>
    <mergeCell ref="E102:F102"/>
    <mergeCell ref="E103:F103"/>
    <mergeCell ref="E104:F104"/>
    <mergeCell ref="E105:F105"/>
    <mergeCell ref="E106:F106"/>
    <mergeCell ref="E107:F107"/>
    <mergeCell ref="E96:F96"/>
    <mergeCell ref="E97:F97"/>
    <mergeCell ref="E98:F98"/>
    <mergeCell ref="E99:F99"/>
    <mergeCell ref="E100:F100"/>
    <mergeCell ref="E101:F101"/>
    <mergeCell ref="E90:F90"/>
    <mergeCell ref="E91:F91"/>
    <mergeCell ref="E92:F92"/>
    <mergeCell ref="E93:F93"/>
    <mergeCell ref="E94:F94"/>
    <mergeCell ref="E95:F95"/>
    <mergeCell ref="E71:F71"/>
    <mergeCell ref="E72:F72"/>
    <mergeCell ref="E73:F73"/>
    <mergeCell ref="E87:F87"/>
    <mergeCell ref="E88:F88"/>
    <mergeCell ref="E89:F89"/>
    <mergeCell ref="E50:F50"/>
    <mergeCell ref="E51:F51"/>
    <mergeCell ref="E65:F65"/>
    <mergeCell ref="E66:F66"/>
    <mergeCell ref="E67:F67"/>
    <mergeCell ref="E68:F68"/>
    <mergeCell ref="E69:F69"/>
    <mergeCell ref="E70:F70"/>
    <mergeCell ref="E59:F59"/>
    <mergeCell ref="E60:F60"/>
    <mergeCell ref="E61:F61"/>
    <mergeCell ref="E62:F62"/>
    <mergeCell ref="E63:F63"/>
    <mergeCell ref="E64:F64"/>
    <mergeCell ref="C40:C41"/>
    <mergeCell ref="D40:D41"/>
    <mergeCell ref="C79:C80"/>
    <mergeCell ref="A39:B42"/>
    <mergeCell ref="C76:I76"/>
    <mergeCell ref="C77:E77"/>
    <mergeCell ref="D79:D80"/>
    <mergeCell ref="E52:F52"/>
    <mergeCell ref="E27:F27"/>
    <mergeCell ref="E28:F28"/>
    <mergeCell ref="E29:F29"/>
    <mergeCell ref="E30:F30"/>
    <mergeCell ref="E31:F31"/>
    <mergeCell ref="E32:F32"/>
    <mergeCell ref="E53:F53"/>
    <mergeCell ref="E54:F54"/>
    <mergeCell ref="E55:F55"/>
    <mergeCell ref="E56:F56"/>
    <mergeCell ref="E57:F57"/>
    <mergeCell ref="E58:F58"/>
    <mergeCell ref="E33:F33"/>
    <mergeCell ref="E34:F34"/>
    <mergeCell ref="E48:F48"/>
    <mergeCell ref="E49:F49"/>
    <mergeCell ref="C2:I2"/>
    <mergeCell ref="C7:I7"/>
    <mergeCell ref="C8:E8"/>
    <mergeCell ref="C37:I37"/>
    <mergeCell ref="C38:E38"/>
    <mergeCell ref="E18:F18"/>
    <mergeCell ref="E19:F19"/>
    <mergeCell ref="E20:F20"/>
    <mergeCell ref="E4:G4"/>
    <mergeCell ref="C10:C11"/>
    <mergeCell ref="D10:D11"/>
    <mergeCell ref="E21:F21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ESPECIALIZACIÓN</vt:lpstr>
      <vt:lpstr>MAESTRÍA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</dc:creator>
  <cp:lastModifiedBy>Lilia Yohanna Ayala Mateus</cp:lastModifiedBy>
  <cp:lastPrinted>2020-05-27T02:28:06Z</cp:lastPrinted>
  <dcterms:created xsi:type="dcterms:W3CDTF">2020-05-01T23:18:31Z</dcterms:created>
  <dcterms:modified xsi:type="dcterms:W3CDTF">2026-04-17T16:31:57Z</dcterms:modified>
</cp:coreProperties>
</file>